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2885" windowHeight="7875"/>
  </bookViews>
  <sheets>
    <sheet name="Funding by Program" sheetId="1" r:id="rId1"/>
  </sheets>
  <definedNames>
    <definedName name="_xlnm.Print_Area" localSheetId="0">'Funding by Program'!$A$1:$H$228</definedName>
  </definedNames>
  <calcPr calcId="125725"/>
</workbook>
</file>

<file path=xl/calcChain.xml><?xml version="1.0" encoding="utf-8"?>
<calcChain xmlns="http://schemas.openxmlformats.org/spreadsheetml/2006/main">
  <c r="G175" i="1"/>
  <c r="G45" l="1"/>
  <c r="G211"/>
  <c r="H211" s="1"/>
  <c r="G208"/>
  <c r="H208" s="1"/>
  <c r="G205"/>
  <c r="H205" s="1"/>
  <c r="G202"/>
  <c r="H202" s="1"/>
  <c r="D202"/>
  <c r="D211"/>
  <c r="D208"/>
  <c r="D205"/>
  <c r="G179"/>
  <c r="H179" s="1"/>
  <c r="G177"/>
  <c r="H177" s="1"/>
  <c r="H175"/>
  <c r="G173"/>
  <c r="G180" s="1"/>
  <c r="D177"/>
  <c r="D179"/>
  <c r="G166"/>
  <c r="H166" s="1"/>
  <c r="D166"/>
  <c r="G163"/>
  <c r="H163" s="1"/>
  <c r="D163"/>
  <c r="E155"/>
  <c r="G151"/>
  <c r="H151" s="1"/>
  <c r="D153"/>
  <c r="G148"/>
  <c r="H148" s="1"/>
  <c r="G146"/>
  <c r="H146" s="1"/>
  <c r="G144"/>
  <c r="H144" s="1"/>
  <c r="G139"/>
  <c r="H139" s="1"/>
  <c r="G136"/>
  <c r="H136" s="1"/>
  <c r="G111"/>
  <c r="H111" s="1"/>
  <c r="G109"/>
  <c r="H109" s="1"/>
  <c r="G107"/>
  <c r="H107" s="1"/>
  <c r="G105"/>
  <c r="F113"/>
  <c r="E113"/>
  <c r="D107"/>
  <c r="D109"/>
  <c r="C111"/>
  <c r="D111" s="1"/>
  <c r="C105"/>
  <c r="D105" s="1"/>
  <c r="G98"/>
  <c r="H98" s="1"/>
  <c r="G96"/>
  <c r="H96" s="1"/>
  <c r="G94"/>
  <c r="H94" s="1"/>
  <c r="G92"/>
  <c r="H92" s="1"/>
  <c r="G90"/>
  <c r="H90" s="1"/>
  <c r="G88"/>
  <c r="H88" s="1"/>
  <c r="G81"/>
  <c r="H81" s="1"/>
  <c r="G80"/>
  <c r="G78"/>
  <c r="H78" s="1"/>
  <c r="G76"/>
  <c r="H76" s="1"/>
  <c r="E83"/>
  <c r="H45"/>
  <c r="B52"/>
  <c r="G50"/>
  <c r="H50" s="1"/>
  <c r="G48"/>
  <c r="H48" s="1"/>
  <c r="G43"/>
  <c r="H43" s="1"/>
  <c r="G41"/>
  <c r="H41" s="1"/>
  <c r="G39"/>
  <c r="H39" s="1"/>
  <c r="E34"/>
  <c r="F34"/>
  <c r="G32"/>
  <c r="G30"/>
  <c r="H30" s="1"/>
  <c r="G28"/>
  <c r="H28" s="1"/>
  <c r="G26"/>
  <c r="G34" l="1"/>
  <c r="H34" s="1"/>
  <c r="G113"/>
  <c r="H113" s="1"/>
  <c r="H26"/>
  <c r="C113"/>
  <c r="H105"/>
  <c r="H173"/>
  <c r="G83"/>
  <c r="H83" s="1"/>
  <c r="H80"/>
  <c r="G16"/>
  <c r="H16" s="1"/>
  <c r="G14"/>
  <c r="H14" s="1"/>
  <c r="G12"/>
  <c r="H12" s="1"/>
  <c r="G10"/>
  <c r="H10" s="1"/>
  <c r="B113"/>
  <c r="F52"/>
  <c r="G52"/>
  <c r="B175"/>
  <c r="D175" s="1"/>
  <c r="B173"/>
  <c r="D173" s="1"/>
  <c r="D151"/>
  <c r="D144"/>
  <c r="D139"/>
  <c r="D136"/>
  <c r="D98"/>
  <c r="D96"/>
  <c r="D94"/>
  <c r="D92"/>
  <c r="D90"/>
  <c r="D88"/>
  <c r="D81"/>
  <c r="D80"/>
  <c r="D78"/>
  <c r="D76"/>
  <c r="D50"/>
  <c r="D48"/>
  <c r="D45"/>
  <c r="D43"/>
  <c r="D41"/>
  <c r="D39"/>
  <c r="D32"/>
  <c r="D30"/>
  <c r="D28"/>
  <c r="D26"/>
  <c r="D16"/>
  <c r="D18"/>
  <c r="D10"/>
  <c r="B148"/>
  <c r="D148" s="1"/>
  <c r="B146"/>
  <c r="D146" s="1"/>
  <c r="D113"/>
  <c r="B12"/>
  <c r="D12" s="1"/>
  <c r="B14" l="1"/>
  <c r="D14" s="1"/>
  <c r="B20" l="1"/>
  <c r="G18"/>
  <c r="H18" s="1"/>
  <c r="B34"/>
  <c r="B83"/>
  <c r="B100"/>
  <c r="B155"/>
  <c r="G153"/>
  <c r="G155" s="1"/>
  <c r="H155" s="1"/>
  <c r="E20"/>
  <c r="C20"/>
  <c r="E100"/>
  <c r="F20"/>
  <c r="C34"/>
  <c r="C52"/>
  <c r="D52" s="1"/>
  <c r="C83"/>
  <c r="C100"/>
  <c r="C155"/>
  <c r="D155" s="1"/>
  <c r="F155"/>
  <c r="F83"/>
  <c r="F100"/>
  <c r="F180"/>
  <c r="E52"/>
  <c r="H52" s="1"/>
  <c r="G100"/>
  <c r="H100" s="1"/>
  <c r="E180"/>
  <c r="H180" s="1"/>
  <c r="D83" l="1"/>
  <c r="D20"/>
  <c r="B168"/>
  <c r="F168"/>
  <c r="C168"/>
  <c r="D100"/>
  <c r="D34"/>
  <c r="E168"/>
  <c r="E214" s="1"/>
  <c r="B180"/>
  <c r="F214"/>
  <c r="G20"/>
  <c r="H20" s="1"/>
  <c r="C180"/>
  <c r="C214" s="1"/>
  <c r="B214" l="1"/>
  <c r="D180"/>
  <c r="G168"/>
  <c r="H168" s="1"/>
  <c r="D168"/>
  <c r="G214"/>
  <c r="H214" s="1"/>
  <c r="D214" l="1"/>
</calcChain>
</file>

<file path=xl/sharedStrings.xml><?xml version="1.0" encoding="utf-8"?>
<sst xmlns="http://schemas.openxmlformats.org/spreadsheetml/2006/main" count="222" uniqueCount="121">
  <si>
    <t xml:space="preserve">PROGRAM </t>
  </si>
  <si>
    <t>BIOLOGICAL SCIENCES</t>
  </si>
  <si>
    <t>MOLECULAR AND CELLULAR BIOSCIENCES</t>
  </si>
  <si>
    <t>ENVIRONMENTAL BIOLOGY</t>
  </si>
  <si>
    <t>COMPUTER AND INFORMATION SCIENCE AND ENGINEERING</t>
  </si>
  <si>
    <t>COMPUTER &amp; NETWORK SYSTEMS</t>
  </si>
  <si>
    <t>COMPUTING &amp; COMMUNICATION FOUNDATIONS</t>
  </si>
  <si>
    <t>INFORMATION &amp; INTELLIGENT SYSTEMS</t>
  </si>
  <si>
    <t>INFORMATION TECHNOLOGY RESEARCH</t>
  </si>
  <si>
    <t>ENGINEERING</t>
  </si>
  <si>
    <t>GEOSCIENCES</t>
  </si>
  <si>
    <t>MATHEMATICAL AND PHYSICAL SCIENCES</t>
  </si>
  <si>
    <t>ASTRONOMICAL SCIENCES</t>
  </si>
  <si>
    <t>CHEMISTRY</t>
  </si>
  <si>
    <t>MATERIALS RESEARCH</t>
  </si>
  <si>
    <t>MATHEMATICAL SCIENCES</t>
  </si>
  <si>
    <t>PHYSICS</t>
  </si>
  <si>
    <t>MULTIDISCIPLINARY ACTIVITIES</t>
  </si>
  <si>
    <t xml:space="preserve">Total, MPS </t>
  </si>
  <si>
    <t>SOCIAL AND ECONOMIC SCIENCES</t>
  </si>
  <si>
    <t>BEHAVIORAL AND COGNITIVE SCIENCES</t>
  </si>
  <si>
    <t>SCIENCE RESOURCES STATISTICS</t>
  </si>
  <si>
    <t>EDUCATION AND HUMAN RESOURCES</t>
  </si>
  <si>
    <t>GRADUATE EDUCATION</t>
  </si>
  <si>
    <t>NATIONAL SCIENCE BOARD</t>
  </si>
  <si>
    <r>
      <t xml:space="preserve">OFFICE OF INSPECTOR GENERAL </t>
    </r>
    <r>
      <rPr>
        <b/>
        <vertAlign val="superscript"/>
        <sz val="11"/>
        <rFont val="Times New Roman"/>
        <family val="1"/>
      </rPr>
      <t xml:space="preserve"> </t>
    </r>
  </si>
  <si>
    <t>Totals may not add due to rounding.</t>
  </si>
  <si>
    <t>(Dollars in Millions)</t>
  </si>
  <si>
    <t>Actual</t>
  </si>
  <si>
    <t>Request</t>
  </si>
  <si>
    <t>Amount</t>
  </si>
  <si>
    <t>Percent</t>
  </si>
  <si>
    <t>Change Over</t>
  </si>
  <si>
    <t>BIOLOGICAL INFRASTRUCTURE</t>
  </si>
  <si>
    <t>EARTH SCIENCES</t>
  </si>
  <si>
    <t>OCEAN SCIENCES</t>
  </si>
  <si>
    <t>UNDERGRADUATE EDUCATION</t>
  </si>
  <si>
    <t>HUMAN RESOURCE DEVELOPMENT</t>
  </si>
  <si>
    <t>RESEARCH ON LEARNING IN FORMAL AND INFORMAL SETTINGS</t>
  </si>
  <si>
    <t>OFFICE OF CYBERINFRASTRUCTURE</t>
  </si>
  <si>
    <t xml:space="preserve">CHEMICAL, BIOENGINEERING, ENVIRONMENTAL &amp; TRANSPORT SYSTEMS </t>
  </si>
  <si>
    <t>EMERGING FRONTIERS IN RESEARCH &amp; INNOVATION</t>
  </si>
  <si>
    <t>OFFICE OF POLAR PROGRAMS</t>
  </si>
  <si>
    <t>ARCTIC SCIENCES</t>
  </si>
  <si>
    <t>ANTARCTIC SCIENCES</t>
  </si>
  <si>
    <t>ANTARCTIC INFRASTRUCTURE &amp; LOGISTICS</t>
  </si>
  <si>
    <t>EXPERIMENTAL PROGRAM TO STIMULATE
     COMPETITIVE RESEARCH (EPSCoR)</t>
  </si>
  <si>
    <t>[67.52]</t>
  </si>
  <si>
    <t>Total, OPP</t>
  </si>
  <si>
    <t xml:space="preserve">      SBIR/STTR</t>
  </si>
  <si>
    <t xml:space="preserve">     U.S. Antarctic Logistical Support Activities</t>
  </si>
  <si>
    <t xml:space="preserve">CIVIL, MECHANICAL &amp; MANUFACTURING INNOVATION </t>
  </si>
  <si>
    <t>ENGINEERING EDUCATION &amp; CENTERS</t>
  </si>
  <si>
    <t>INTEGRATIVE ORGANISMAL SYSTEMS</t>
  </si>
  <si>
    <t>U.S. ARCTIC RESEARCH COMMISSION</t>
  </si>
  <si>
    <t>FY 2009</t>
  </si>
  <si>
    <t>MAJOR RESEARCH EQUIPMENT AND FACILITIES CONSTRUCTION</t>
  </si>
  <si>
    <t xml:space="preserve">ELECTRICAL, COMMUNICATIONS &amp; CYBER SYSTEMS </t>
  </si>
  <si>
    <t>FY 2010</t>
  </si>
  <si>
    <t>AGENCY OPERATIONS AND AWARD MANAGEMENT</t>
  </si>
  <si>
    <t>[133.00]</t>
  </si>
  <si>
    <t>ARRA</t>
  </si>
  <si>
    <t>ATMOSPHERIC &amp; GEOSPACE SCIENCES</t>
  </si>
  <si>
    <t>POLAR ENVIROMENT, HEALTH &amp; SAFETY</t>
  </si>
  <si>
    <t>SOCIAL, BEHAVIORAL AND ECONOMIC SCIENCES</t>
  </si>
  <si>
    <r>
      <t>Total, CISE</t>
    </r>
    <r>
      <rPr>
        <b/>
        <vertAlign val="superscript"/>
        <sz val="11"/>
        <rFont val="Times New Roman"/>
        <family val="1"/>
      </rPr>
      <t>2</t>
    </r>
  </si>
  <si>
    <r>
      <t>Total, ENG</t>
    </r>
    <r>
      <rPr>
        <b/>
        <vertAlign val="superscript"/>
        <sz val="11"/>
        <rFont val="Times New Roman"/>
        <family val="1"/>
      </rPr>
      <t>2</t>
    </r>
  </si>
  <si>
    <t xml:space="preserve">INTEGRATIVE &amp; COLLABORATIVE EDUCATION AND
   RESEARCH </t>
  </si>
  <si>
    <r>
      <t>EMERGING FRONTIERS</t>
    </r>
    <r>
      <rPr>
        <vertAlign val="superscript"/>
        <sz val="11"/>
        <rFont val="Times New Roman"/>
        <family val="1"/>
      </rPr>
      <t>1</t>
    </r>
  </si>
  <si>
    <r>
      <t>Total, BIO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</t>
    </r>
  </si>
  <si>
    <t xml:space="preserve">Total, GEO </t>
  </si>
  <si>
    <r>
      <t>Total, SBE</t>
    </r>
    <r>
      <rPr>
        <b/>
        <vertAlign val="superscript"/>
        <sz val="11"/>
        <rFont val="Times New Roman"/>
        <family val="1"/>
      </rPr>
      <t>2,4</t>
    </r>
  </si>
  <si>
    <t>FY 2011</t>
  </si>
  <si>
    <t>Omnibus</t>
  </si>
  <si>
    <t>Total</t>
  </si>
  <si>
    <t>[69.24]</t>
  </si>
  <si>
    <t>[30.00]</t>
  </si>
  <si>
    <t>[99.85]</t>
  </si>
  <si>
    <t>[0.00]</t>
  </si>
  <si>
    <t>[163.00]</t>
  </si>
  <si>
    <t>[154.36]</t>
  </si>
  <si>
    <t>[90.00]</t>
  </si>
  <si>
    <t>[54.00]</t>
  </si>
  <si>
    <t>[147.12]</t>
  </si>
  <si>
    <t>[7.24]</t>
  </si>
  <si>
    <t>[4.9%]</t>
  </si>
  <si>
    <t>[90.39]</t>
  </si>
  <si>
    <t>[49.91]</t>
  </si>
  <si>
    <t>[140.3]</t>
  </si>
  <si>
    <t>[125.77]</t>
  </si>
  <si>
    <t>[142.86]</t>
  </si>
  <si>
    <t>[17.09]</t>
  </si>
  <si>
    <t>[13.59%]</t>
  </si>
  <si>
    <t xml:space="preserve">OFFICE OF MULTIDISCIPLINARY ACTIVITIES </t>
  </si>
  <si>
    <t>OFFICE OF INTERNATIONAL SCIENCE AND
   ENGINEERING</t>
  </si>
  <si>
    <t>NSF FY 2011 FUNDING BY PROGRAM</t>
  </si>
  <si>
    <t>N/A</t>
  </si>
  <si>
    <r>
      <t>INDUSTRIAL INNOVATION &amp; PARTNERSHIPS</t>
    </r>
    <r>
      <rPr>
        <vertAlign val="superscript"/>
        <sz val="11"/>
        <rFont val="Times New Roman"/>
        <family val="1"/>
      </rPr>
      <t>3</t>
    </r>
  </si>
  <si>
    <r>
      <t>INTEGRATIVE ACTIVITIES</t>
    </r>
    <r>
      <rPr>
        <b/>
        <vertAlign val="superscript"/>
        <sz val="11"/>
        <rFont val="Times New Roman"/>
        <family val="1"/>
      </rPr>
      <t>2</t>
    </r>
  </si>
  <si>
    <t>[99.98]</t>
  </si>
  <si>
    <t>[199.83]</t>
  </si>
  <si>
    <r>
      <t>Total, EHR</t>
    </r>
    <r>
      <rPr>
        <b/>
        <vertAlign val="superscript"/>
        <sz val="11"/>
        <rFont val="Times New Roman"/>
        <family val="1"/>
      </rPr>
      <t>6</t>
    </r>
  </si>
  <si>
    <r>
      <t>6</t>
    </r>
    <r>
      <rPr>
        <sz val="9"/>
        <rFont val="Times New Roman"/>
        <family val="1"/>
      </rPr>
      <t>Excludes $89.08 million in obligations in FY 2009, and an estimated $100.0 million in FY 2010 and FY 2011 receipts from H-1B Nonimmigrant Petitioner Fees.</t>
    </r>
  </si>
  <si>
    <r>
      <t>Total, IA</t>
    </r>
    <r>
      <rPr>
        <b/>
        <vertAlign val="superscript"/>
        <sz val="11"/>
        <rFont val="Times New Roman"/>
        <family val="1"/>
      </rPr>
      <t>3,5</t>
    </r>
  </si>
  <si>
    <r>
      <t>5</t>
    </r>
    <r>
      <rPr>
        <sz val="9"/>
        <rFont val="Times New Roman"/>
        <family val="1"/>
      </rPr>
      <t>Within IA, EPSCoR, MRI, and ARI carried forward a combined $420.15 million from the ARRA appropriation because solicitations occurred late in FY 2009. Awards will be made in FY 2010.</t>
    </r>
  </si>
  <si>
    <r>
      <t>4</t>
    </r>
    <r>
      <rPr>
        <sz val="9"/>
        <rFont val="Times New Roman"/>
        <family val="1"/>
      </rPr>
      <t xml:space="preserve">The SBE Office of Multidisciplinary Activities (OMA) is created in FY2010, and program funding responsibilities are transferred from SES and BCS to OMA.  Also in FY 2010, Science of Learning      </t>
    </r>
  </si>
  <si>
    <t xml:space="preserve"> Centers (SLC) is transferred from the Office of Integrative Activities to SBE and split between BCS and OMA. Funding for OMA and SLC is shown comparably for all years.</t>
  </si>
  <si>
    <t>Estimate</t>
  </si>
  <si>
    <t>FY 2010 Estimate</t>
  </si>
  <si>
    <t xml:space="preserve">  Funding for the Partnerships for Innovation (PFI) and Science of Learning Centers (SLC) is removed for all years for comparability.</t>
  </si>
  <si>
    <r>
      <t>3</t>
    </r>
    <r>
      <rPr>
        <sz val="9"/>
        <rFont val="Times New Roman"/>
        <family val="1"/>
      </rPr>
      <t>Management responsibilities for PFI and SLC are transferred to the Directorate for Engineering and the Directorate for Social, Behavioral and Economic Sciences, respectively, as of FY 2010.</t>
    </r>
  </si>
  <si>
    <r>
      <t>USCG POLAR ICEBREAKING</t>
    </r>
    <r>
      <rPr>
        <vertAlign val="superscript"/>
        <sz val="11"/>
        <rFont val="Times New Roman"/>
        <family val="1"/>
      </rPr>
      <t>7</t>
    </r>
  </si>
  <si>
    <r>
      <t>Total, RESEARCH AND RELATED ACTIVITIES</t>
    </r>
    <r>
      <rPr>
        <b/>
        <vertAlign val="superscript"/>
        <sz val="11"/>
        <rFont val="Times New Roman"/>
        <family val="1"/>
      </rPr>
      <t>7</t>
    </r>
  </si>
  <si>
    <r>
      <t>NATIONAL SCIENCE FOUNDATION</t>
    </r>
    <r>
      <rPr>
        <b/>
        <vertAlign val="superscript"/>
        <sz val="11"/>
        <rFont val="Times New Roman"/>
        <family val="1"/>
      </rPr>
      <t>7</t>
    </r>
  </si>
  <si>
    <t>MAJOR RESEARCH INSTRUMENTATION (MRI)</t>
  </si>
  <si>
    <t>ACADEMIC RESEARCH INFRASTRUCTURE (ARI)</t>
  </si>
  <si>
    <r>
      <t>2</t>
    </r>
    <r>
      <rPr>
        <sz val="9"/>
        <rFont val="Times New Roman"/>
        <family val="1"/>
      </rPr>
      <t xml:space="preserve">In FY 2010, Science of Learning Centers (SLC) is transferred from the Office of Integrative Activities and is co-funded by SBE, BIO, CISE, and ENG.  Funding for SLC is shown comparably </t>
    </r>
  </si>
  <si>
    <t xml:space="preserve"> for all years. </t>
  </si>
  <si>
    <r>
      <t>7</t>
    </r>
    <r>
      <rPr>
        <sz val="9"/>
        <rFont val="Times New Roman"/>
        <family val="1"/>
      </rPr>
      <t>Funding for FY 2010 excludes a one-time appropriation transfer of $54.0 million to U.S. Coast Guard per P.L. 111-117.</t>
    </r>
  </si>
  <si>
    <r>
      <t>1</t>
    </r>
    <r>
      <rPr>
        <sz val="9"/>
        <rFont val="Times New Roman"/>
        <family val="1"/>
      </rPr>
      <t xml:space="preserve">Centers moved from Emerging Frontiers to the Division of Biological Infrastructure in FY 2010. Science of Learning Centers (SLC) is cofunded with the Directorate for Social, Behavioral and </t>
    </r>
  </si>
  <si>
    <t xml:space="preserve"> Economic Sciences as of FY 2010.  Funding for the Science of Learning Centers (SLC) is shown comparably for all years. 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</si>
</sst>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164" formatCode="General_)"/>
    <numFmt numFmtId="165" formatCode="0.0%"/>
    <numFmt numFmtId="166" formatCode="&quot;$&quot;#,##0.00"/>
    <numFmt numFmtId="167" formatCode="&quot;$&quot;#,##0"/>
    <numFmt numFmtId="168" formatCode="#,##0.00;\-#,##0.00;&quot;-&quot;??"/>
    <numFmt numFmtId="169" formatCode="&quot;$&quot;#,##0.00;\-&quot;$&quot;#,##0.00;&quot;-&quot;??"/>
    <numFmt numFmtId="170" formatCode="#,##0;\-#,##0;&quot;-&quot;??"/>
    <numFmt numFmtId="171" formatCode="0.0%;\-0.0%;&quot;-&quot;??"/>
    <numFmt numFmtId="172" formatCode="#,##0.0"/>
  </numFmts>
  <fonts count="2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8"/>
      <name val="Times New Roman"/>
      <family val="1"/>
    </font>
    <font>
      <b/>
      <u/>
      <sz val="11"/>
      <name val="Arial"/>
      <family val="2"/>
    </font>
    <font>
      <b/>
      <sz val="11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1"/>
      <name val="Arial"/>
      <family val="2"/>
    </font>
    <font>
      <b/>
      <vertAlign val="superscript"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i/>
      <sz val="11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sz val="11"/>
      <color indexed="10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9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0" fillId="0" borderId="0"/>
    <xf numFmtId="164" fontId="2" fillId="0" borderId="0"/>
    <xf numFmtId="0" fontId="10" fillId="0" borderId="0"/>
    <xf numFmtId="164" fontId="2" fillId="0" borderId="0"/>
    <xf numFmtId="9" fontId="1" fillId="0" borderId="0" applyFont="0" applyFill="0" applyBorder="0" applyAlignment="0" applyProtection="0"/>
    <xf numFmtId="0" fontId="24" fillId="0" borderId="0"/>
    <xf numFmtId="40" fontId="10" fillId="0" borderId="0" applyFont="0" applyFill="0" applyBorder="0" applyAlignment="0" applyProtection="0"/>
    <xf numFmtId="0" fontId="10" fillId="0" borderId="0"/>
    <xf numFmtId="0" fontId="24" fillId="0" borderId="0"/>
  </cellStyleXfs>
  <cellXfs count="318">
    <xf numFmtId="0" fontId="0" fillId="0" borderId="0" xfId="0"/>
    <xf numFmtId="164" fontId="3" fillId="0" borderId="0" xfId="1" applyFont="1" applyAlignment="1" applyProtection="1">
      <alignment horizontal="fill"/>
    </xf>
    <xf numFmtId="164" fontId="3" fillId="0" borderId="0" xfId="1" applyFont="1"/>
    <xf numFmtId="165" fontId="3" fillId="0" borderId="0" xfId="1" applyNumberFormat="1" applyFont="1" applyAlignment="1" applyProtection="1">
      <alignment horizontal="fill"/>
    </xf>
    <xf numFmtId="164" fontId="3" fillId="0" borderId="0" xfId="1" applyFont="1" applyAlignment="1" applyProtection="1">
      <alignment horizontal="right"/>
    </xf>
    <xf numFmtId="166" fontId="5" fillId="0" borderId="0" xfId="1" applyNumberFormat="1" applyFont="1" applyProtection="1"/>
    <xf numFmtId="165" fontId="5" fillId="0" borderId="0" xfId="1" applyNumberFormat="1" applyFont="1"/>
    <xf numFmtId="165" fontId="3" fillId="0" borderId="0" xfId="1" applyNumberFormat="1" applyFont="1"/>
    <xf numFmtId="164" fontId="5" fillId="0" borderId="1" xfId="1" applyFont="1" applyBorder="1" applyAlignment="1" applyProtection="1">
      <alignment horizontal="left"/>
    </xf>
    <xf numFmtId="37" fontId="5" fillId="0" borderId="1" xfId="1" applyNumberFormat="1" applyFont="1" applyBorder="1" applyProtection="1"/>
    <xf numFmtId="164" fontId="5" fillId="0" borderId="1" xfId="1" applyFont="1" applyBorder="1"/>
    <xf numFmtId="165" fontId="5" fillId="0" borderId="1" xfId="1" applyNumberFormat="1" applyFont="1" applyBorder="1" applyProtection="1"/>
    <xf numFmtId="164" fontId="4" fillId="0" borderId="0" xfId="2" applyFont="1"/>
    <xf numFmtId="165" fontId="4" fillId="0" borderId="0" xfId="2" applyNumberFormat="1" applyFont="1"/>
    <xf numFmtId="37" fontId="4" fillId="0" borderId="0" xfId="2" applyNumberFormat="1" applyFont="1" applyProtection="1"/>
    <xf numFmtId="164" fontId="4" fillId="0" borderId="1" xfId="2" applyFont="1" applyBorder="1" applyAlignment="1" applyProtection="1">
      <alignment horizontal="left"/>
    </xf>
    <xf numFmtId="37" fontId="4" fillId="0" borderId="1" xfId="2" applyNumberFormat="1" applyFont="1" applyBorder="1" applyProtection="1"/>
    <xf numFmtId="164" fontId="4" fillId="0" borderId="1" xfId="2" applyFont="1" applyBorder="1"/>
    <xf numFmtId="165" fontId="4" fillId="0" borderId="1" xfId="2" applyNumberFormat="1" applyFont="1" applyBorder="1"/>
    <xf numFmtId="166" fontId="5" fillId="2" borderId="0" xfId="0" applyNumberFormat="1" applyFont="1" applyFill="1" applyBorder="1" applyProtection="1"/>
    <xf numFmtId="165" fontId="5" fillId="0" borderId="0" xfId="0" applyNumberFormat="1" applyFont="1" applyBorder="1" applyProtection="1"/>
    <xf numFmtId="0" fontId="6" fillId="0" borderId="2" xfId="0" applyFont="1" applyBorder="1" applyAlignment="1" applyProtection="1">
      <alignment horizontal="left"/>
    </xf>
    <xf numFmtId="166" fontId="5" fillId="2" borderId="2" xfId="0" applyNumberFormat="1" applyFont="1" applyFill="1" applyBorder="1" applyProtection="1"/>
    <xf numFmtId="165" fontId="5" fillId="0" borderId="2" xfId="0" applyNumberFormat="1" applyFont="1" applyBorder="1" applyProtection="1"/>
    <xf numFmtId="0" fontId="3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 applyAlignment="1" applyProtection="1">
      <alignment horizontal="fill"/>
    </xf>
    <xf numFmtId="165" fontId="5" fillId="0" borderId="0" xfId="0" applyNumberFormat="1" applyFont="1" applyBorder="1"/>
    <xf numFmtId="164" fontId="5" fillId="0" borderId="0" xfId="4" applyFont="1" applyBorder="1"/>
    <xf numFmtId="37" fontId="5" fillId="0" borderId="0" xfId="4" applyNumberFormat="1" applyFont="1" applyBorder="1" applyProtection="1"/>
    <xf numFmtId="165" fontId="5" fillId="0" borderId="0" xfId="4" applyNumberFormat="1" applyFont="1" applyBorder="1"/>
    <xf numFmtId="164" fontId="5" fillId="0" borderId="1" xfId="4" applyFont="1" applyBorder="1"/>
    <xf numFmtId="37" fontId="5" fillId="0" borderId="1" xfId="4" applyNumberFormat="1" applyFont="1" applyBorder="1" applyProtection="1"/>
    <xf numFmtId="165" fontId="5" fillId="0" borderId="1" xfId="4" applyNumberFormat="1" applyFont="1" applyBorder="1" applyProtection="1"/>
    <xf numFmtId="164" fontId="3" fillId="0" borderId="0" xfId="5" applyFont="1"/>
    <xf numFmtId="164" fontId="8" fillId="0" borderId="0" xfId="5" applyFont="1" applyAlignment="1" applyProtection="1">
      <alignment horizontal="left"/>
    </xf>
    <xf numFmtId="164" fontId="8" fillId="0" borderId="0" xfId="7" applyFont="1" applyAlignment="1" applyProtection="1">
      <alignment horizontal="left"/>
    </xf>
    <xf numFmtId="165" fontId="5" fillId="0" borderId="0" xfId="7" applyNumberFormat="1" applyFont="1" applyAlignment="1" applyProtection="1"/>
    <xf numFmtId="167" fontId="5" fillId="0" borderId="0" xfId="7" applyNumberFormat="1" applyFont="1" applyAlignment="1" applyProtection="1"/>
    <xf numFmtId="164" fontId="9" fillId="0" borderId="0" xfId="7" applyFont="1"/>
    <xf numFmtId="164" fontId="11" fillId="0" borderId="0" xfId="3" applyFont="1"/>
    <xf numFmtId="165" fontId="11" fillId="0" borderId="0" xfId="3" applyNumberFormat="1" applyFont="1"/>
    <xf numFmtId="164" fontId="5" fillId="0" borderId="2" xfId="3" applyFont="1" applyBorder="1"/>
    <xf numFmtId="37" fontId="5" fillId="0" borderId="2" xfId="3" applyNumberFormat="1" applyFont="1" applyBorder="1" applyProtection="1"/>
    <xf numFmtId="165" fontId="5" fillId="0" borderId="2" xfId="3" applyNumberFormat="1" applyFont="1" applyBorder="1"/>
    <xf numFmtId="164" fontId="9" fillId="0" borderId="0" xfId="9" applyFont="1" applyAlignment="1" applyProtection="1">
      <alignment horizontal="left" wrapText="1"/>
    </xf>
    <xf numFmtId="164" fontId="9" fillId="0" borderId="0" xfId="9" applyFont="1" applyBorder="1" applyAlignment="1" applyProtection="1">
      <alignment horizontal="left"/>
    </xf>
    <xf numFmtId="164" fontId="9" fillId="0" borderId="0" xfId="9" applyFont="1" applyAlignment="1" applyProtection="1">
      <alignment horizontal="left"/>
    </xf>
    <xf numFmtId="164" fontId="9" fillId="0" borderId="2" xfId="9" applyFont="1" applyBorder="1" applyAlignment="1" applyProtection="1">
      <alignment horizontal="left"/>
    </xf>
    <xf numFmtId="37" fontId="3" fillId="0" borderId="0" xfId="9" applyNumberFormat="1" applyFont="1" applyBorder="1" applyProtection="1"/>
    <xf numFmtId="164" fontId="3" fillId="0" borderId="0" xfId="9" applyFont="1" applyBorder="1"/>
    <xf numFmtId="165" fontId="4" fillId="0" borderId="0" xfId="9" applyNumberFormat="1" applyFont="1" applyBorder="1" applyProtection="1"/>
    <xf numFmtId="0" fontId="6" fillId="0" borderId="0" xfId="0" applyFont="1" applyBorder="1" applyAlignment="1" applyProtection="1">
      <alignment horizontal="left"/>
    </xf>
    <xf numFmtId="0" fontId="0" fillId="0" borderId="0" xfId="0" applyBorder="1"/>
    <xf numFmtId="164" fontId="6" fillId="0" borderId="2" xfId="7" applyFont="1" applyBorder="1" applyAlignment="1" applyProtection="1">
      <alignment horizontal="left"/>
    </xf>
    <xf numFmtId="166" fontId="5" fillId="0" borderId="2" xfId="7" applyNumberFormat="1" applyFont="1" applyBorder="1" applyAlignment="1" applyProtection="1"/>
    <xf numFmtId="165" fontId="5" fillId="0" borderId="2" xfId="7" applyNumberFormat="1" applyFont="1" applyBorder="1" applyAlignment="1" applyProtection="1"/>
    <xf numFmtId="164" fontId="3" fillId="0" borderId="2" xfId="1" applyFont="1" applyBorder="1" applyAlignment="1" applyProtection="1">
      <alignment horizontal="fill"/>
    </xf>
    <xf numFmtId="165" fontId="3" fillId="0" borderId="2" xfId="1" applyNumberFormat="1" applyFont="1" applyBorder="1" applyAlignment="1" applyProtection="1">
      <alignment horizontal="fill"/>
    </xf>
    <xf numFmtId="164" fontId="5" fillId="0" borderId="0" xfId="1" applyFont="1" applyAlignment="1" applyProtection="1">
      <alignment horizontal="centerContinuous"/>
    </xf>
    <xf numFmtId="164" fontId="5" fillId="0" borderId="0" xfId="1" applyFont="1" applyAlignment="1">
      <alignment horizontal="centerContinuous"/>
    </xf>
    <xf numFmtId="165" fontId="5" fillId="0" borderId="0" xfId="1" applyNumberFormat="1" applyFont="1" applyAlignment="1">
      <alignment horizontal="centerContinuous"/>
    </xf>
    <xf numFmtId="164" fontId="9" fillId="0" borderId="0" xfId="2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12" fillId="0" borderId="0" xfId="1" applyFont="1"/>
    <xf numFmtId="37" fontId="12" fillId="0" borderId="0" xfId="1" applyNumberFormat="1" applyFont="1" applyProtection="1"/>
    <xf numFmtId="165" fontId="12" fillId="0" borderId="0" xfId="1" applyNumberFormat="1" applyFont="1"/>
    <xf numFmtId="164" fontId="11" fillId="0" borderId="0" xfId="1" applyFont="1" applyAlignment="1" applyProtection="1">
      <alignment horizontal="left"/>
    </xf>
    <xf numFmtId="164" fontId="11" fillId="0" borderId="0" xfId="1" applyFont="1"/>
    <xf numFmtId="37" fontId="11" fillId="0" borderId="0" xfId="1" applyNumberFormat="1" applyFont="1" applyAlignment="1" applyProtection="1">
      <alignment horizontal="fill"/>
    </xf>
    <xf numFmtId="164" fontId="11" fillId="0" borderId="0" xfId="1" applyFont="1" applyBorder="1"/>
    <xf numFmtId="164" fontId="9" fillId="0" borderId="0" xfId="1" applyFont="1" applyAlignment="1" applyProtection="1">
      <alignment horizontal="left"/>
    </xf>
    <xf numFmtId="164" fontId="12" fillId="0" borderId="0" xfId="2" applyFont="1"/>
    <xf numFmtId="165" fontId="12" fillId="0" borderId="0" xfId="2" applyNumberFormat="1" applyFont="1"/>
    <xf numFmtId="164" fontId="11" fillId="0" borderId="0" xfId="2" applyFont="1" applyAlignment="1" applyProtection="1">
      <alignment horizontal="left"/>
    </xf>
    <xf numFmtId="164" fontId="11" fillId="0" borderId="0" xfId="2" applyFont="1"/>
    <xf numFmtId="2" fontId="11" fillId="0" borderId="0" xfId="2" applyNumberFormat="1" applyFont="1" applyProtection="1"/>
    <xf numFmtId="37" fontId="11" fillId="0" borderId="0" xfId="2" applyNumberFormat="1" applyFont="1" applyProtection="1"/>
    <xf numFmtId="37" fontId="11" fillId="0" borderId="3" xfId="2" applyNumberFormat="1" applyFont="1" applyBorder="1" applyAlignment="1" applyProtection="1">
      <alignment horizontal="fill"/>
    </xf>
    <xf numFmtId="0" fontId="12" fillId="0" borderId="0" xfId="0" applyFont="1"/>
    <xf numFmtId="165" fontId="12" fillId="0" borderId="0" xfId="0" applyNumberFormat="1" applyFont="1"/>
    <xf numFmtId="0" fontId="11" fillId="0" borderId="0" xfId="0" applyFont="1" applyAlignment="1" applyProtection="1">
      <alignment horizontal="left"/>
    </xf>
    <xf numFmtId="0" fontId="11" fillId="0" borderId="0" xfId="0" applyFont="1"/>
    <xf numFmtId="37" fontId="11" fillId="0" borderId="0" xfId="0" applyNumberFormat="1" applyFont="1" applyAlignment="1" applyProtection="1">
      <alignment horizontal="fill"/>
    </xf>
    <xf numFmtId="0" fontId="11" fillId="0" borderId="0" xfId="0" applyFont="1" applyBorder="1" applyAlignment="1" applyProtection="1">
      <alignment horizontal="left"/>
    </xf>
    <xf numFmtId="164" fontId="9" fillId="0" borderId="0" xfId="4" applyFont="1" applyAlignment="1" applyProtection="1">
      <alignment horizontal="left"/>
    </xf>
    <xf numFmtId="164" fontId="12" fillId="0" borderId="0" xfId="4" applyFont="1"/>
    <xf numFmtId="165" fontId="12" fillId="0" borderId="0" xfId="4" applyNumberFormat="1" applyFont="1"/>
    <xf numFmtId="164" fontId="12" fillId="0" borderId="0" xfId="4" applyFont="1" applyAlignment="1"/>
    <xf numFmtId="164" fontId="11" fillId="0" borderId="0" xfId="4" applyFont="1" applyAlignment="1" applyProtection="1">
      <alignment horizontal="left"/>
    </xf>
    <xf numFmtId="164" fontId="15" fillId="0" borderId="0" xfId="4" applyFont="1" applyAlignment="1" applyProtection="1">
      <alignment horizontal="left"/>
    </xf>
    <xf numFmtId="164" fontId="11" fillId="0" borderId="0" xfId="4" applyFont="1"/>
    <xf numFmtId="164" fontId="9" fillId="0" borderId="0" xfId="5" applyFont="1" applyAlignment="1" applyProtection="1">
      <alignment horizontal="left"/>
    </xf>
    <xf numFmtId="164" fontId="12" fillId="0" borderId="0" xfId="5" applyFont="1"/>
    <xf numFmtId="165" fontId="12" fillId="0" borderId="0" xfId="5" applyNumberFormat="1" applyFont="1"/>
    <xf numFmtId="164" fontId="11" fillId="0" borderId="0" xfId="5" applyFont="1" applyAlignment="1" applyProtection="1">
      <alignment horizontal="left"/>
    </xf>
    <xf numFmtId="164" fontId="11" fillId="0" borderId="0" xfId="5" applyFont="1"/>
    <xf numFmtId="37" fontId="11" fillId="0" borderId="0" xfId="5" applyNumberFormat="1" applyFont="1" applyAlignment="1" applyProtection="1">
      <alignment horizontal="fill"/>
    </xf>
    <xf numFmtId="37" fontId="11" fillId="0" borderId="3" xfId="5" applyNumberFormat="1" applyFont="1" applyBorder="1" applyAlignment="1" applyProtection="1">
      <alignment horizontal="fill"/>
    </xf>
    <xf numFmtId="164" fontId="9" fillId="0" borderId="0" xfId="7" applyFont="1" applyAlignment="1" applyProtection="1">
      <alignment horizontal="left"/>
    </xf>
    <xf numFmtId="164" fontId="12" fillId="0" borderId="0" xfId="7" applyFont="1"/>
    <xf numFmtId="37" fontId="12" fillId="0" borderId="0" xfId="7" applyNumberFormat="1" applyFont="1" applyProtection="1"/>
    <xf numFmtId="165" fontId="12" fillId="0" borderId="0" xfId="7" applyNumberFormat="1" applyFont="1"/>
    <xf numFmtId="164" fontId="11" fillId="0" borderId="0" xfId="7" applyFont="1" applyAlignment="1" applyProtection="1">
      <alignment horizontal="left"/>
    </xf>
    <xf numFmtId="166" fontId="11" fillId="0" borderId="0" xfId="7" applyNumberFormat="1" applyFont="1" applyAlignment="1" applyProtection="1"/>
    <xf numFmtId="165" fontId="11" fillId="0" borderId="0" xfId="7" applyNumberFormat="1" applyFont="1" applyAlignment="1" applyProtection="1"/>
    <xf numFmtId="164" fontId="11" fillId="0" borderId="0" xfId="7" applyFont="1"/>
    <xf numFmtId="164" fontId="9" fillId="0" borderId="0" xfId="7" applyFont="1" applyAlignment="1">
      <alignment wrapText="1"/>
    </xf>
    <xf numFmtId="167" fontId="11" fillId="0" borderId="0" xfId="7" applyNumberFormat="1" applyFont="1" applyAlignment="1" applyProtection="1"/>
    <xf numFmtId="164" fontId="9" fillId="0" borderId="1" xfId="7" applyFont="1" applyBorder="1" applyAlignment="1" applyProtection="1">
      <alignment horizontal="left"/>
    </xf>
    <xf numFmtId="3" fontId="11" fillId="0" borderId="1" xfId="7" applyNumberFormat="1" applyFont="1" applyBorder="1" applyProtection="1"/>
    <xf numFmtId="165" fontId="11" fillId="0" borderId="1" xfId="7" applyNumberFormat="1" applyFont="1" applyBorder="1" applyAlignment="1" applyProtection="1"/>
    <xf numFmtId="164" fontId="12" fillId="0" borderId="2" xfId="7" applyFont="1" applyBorder="1"/>
    <xf numFmtId="5" fontId="11" fillId="0" borderId="2" xfId="7" applyNumberFormat="1" applyFont="1" applyBorder="1"/>
    <xf numFmtId="165" fontId="11" fillId="0" borderId="2" xfId="7" applyNumberFormat="1" applyFont="1" applyBorder="1"/>
    <xf numFmtId="164" fontId="9" fillId="0" borderId="0" xfId="3" applyFont="1" applyAlignment="1" applyProtection="1">
      <alignment horizontal="left"/>
    </xf>
    <xf numFmtId="164" fontId="11" fillId="0" borderId="0" xfId="3" applyFont="1" applyAlignment="1" applyProtection="1">
      <alignment horizontal="left"/>
    </xf>
    <xf numFmtId="164" fontId="9" fillId="0" borderId="0" xfId="3" applyFont="1"/>
    <xf numFmtId="37" fontId="11" fillId="0" borderId="0" xfId="3" applyNumberFormat="1" applyFont="1" applyAlignment="1" applyProtection="1">
      <alignment horizontal="fill"/>
    </xf>
    <xf numFmtId="164" fontId="11" fillId="0" borderId="0" xfId="3" applyFont="1" applyAlignment="1" applyProtection="1">
      <alignment horizontal="left" wrapText="1"/>
    </xf>
    <xf numFmtId="37" fontId="11" fillId="0" borderId="0" xfId="3" applyNumberFormat="1" applyFont="1" applyBorder="1" applyAlignment="1" applyProtection="1">
      <alignment horizontal="fill"/>
    </xf>
    <xf numFmtId="164" fontId="12" fillId="0" borderId="2" xfId="9" applyFont="1" applyBorder="1" applyAlignment="1" applyProtection="1">
      <alignment horizontal="left"/>
    </xf>
    <xf numFmtId="5" fontId="11" fillId="0" borderId="2" xfId="9" applyNumberFormat="1" applyFont="1" applyBorder="1" applyAlignment="1" applyProtection="1">
      <alignment horizontal="right"/>
    </xf>
    <xf numFmtId="5" fontId="11" fillId="0" borderId="2" xfId="9" applyNumberFormat="1" applyFont="1" applyBorder="1"/>
    <xf numFmtId="5" fontId="11" fillId="0" borderId="2" xfId="9" applyNumberFormat="1" applyFont="1" applyBorder="1" applyProtection="1"/>
    <xf numFmtId="165" fontId="11" fillId="0" borderId="2" xfId="9" applyNumberFormat="1" applyFont="1" applyBorder="1" applyProtection="1"/>
    <xf numFmtId="164" fontId="12" fillId="0" borderId="0" xfId="9" applyFont="1" applyBorder="1" applyAlignment="1" applyProtection="1">
      <alignment horizontal="left"/>
    </xf>
    <xf numFmtId="5" fontId="11" fillId="0" borderId="0" xfId="9" applyNumberFormat="1" applyFont="1" applyBorder="1" applyProtection="1"/>
    <xf numFmtId="5" fontId="11" fillId="0" borderId="0" xfId="9" applyNumberFormat="1" applyFont="1" applyBorder="1"/>
    <xf numFmtId="165" fontId="11" fillId="0" borderId="0" xfId="9" applyNumberFormat="1" applyFont="1" applyBorder="1" applyProtection="1"/>
    <xf numFmtId="164" fontId="11" fillId="0" borderId="2" xfId="9" applyFont="1" applyBorder="1" applyAlignment="1" applyProtection="1">
      <alignment horizontal="left"/>
    </xf>
    <xf numFmtId="167" fontId="11" fillId="0" borderId="2" xfId="9" applyNumberFormat="1" applyFont="1" applyBorder="1" applyProtection="1"/>
    <xf numFmtId="164" fontId="11" fillId="0" borderId="0" xfId="9" applyFont="1" applyBorder="1" applyAlignment="1" applyProtection="1">
      <alignment horizontal="left"/>
    </xf>
    <xf numFmtId="167" fontId="11" fillId="0" borderId="0" xfId="9" applyNumberFormat="1" applyFont="1" applyProtection="1"/>
    <xf numFmtId="164" fontId="17" fillId="0" borderId="2" xfId="3" applyFont="1" applyBorder="1" applyAlignment="1" applyProtection="1">
      <alignment horizontal="left"/>
    </xf>
    <xf numFmtId="0" fontId="12" fillId="0" borderId="0" xfId="0" applyFont="1" applyBorder="1"/>
    <xf numFmtId="164" fontId="11" fillId="0" borderId="0" xfId="9" applyFont="1" applyBorder="1"/>
    <xf numFmtId="165" fontId="11" fillId="0" borderId="0" xfId="9" applyNumberFormat="1" applyFont="1" applyBorder="1"/>
    <xf numFmtId="164" fontId="16" fillId="0" borderId="2" xfId="9" applyFont="1" applyBorder="1" applyAlignment="1" applyProtection="1">
      <alignment horizontal="left"/>
    </xf>
    <xf numFmtId="165" fontId="11" fillId="0" borderId="2" xfId="9" applyNumberFormat="1" applyFont="1" applyBorder="1"/>
    <xf numFmtId="164" fontId="16" fillId="0" borderId="0" xfId="9" applyFont="1" applyBorder="1" applyAlignment="1" applyProtection="1">
      <alignment horizontal="left"/>
    </xf>
    <xf numFmtId="164" fontId="11" fillId="0" borderId="0" xfId="1" applyFont="1" applyAlignment="1" applyProtection="1">
      <alignment horizontal="center"/>
    </xf>
    <xf numFmtId="164" fontId="11" fillId="0" borderId="0" xfId="1" applyFont="1" applyAlignment="1">
      <alignment horizontal="centerContinuous"/>
    </xf>
    <xf numFmtId="165" fontId="11" fillId="0" borderId="0" xfId="1" applyNumberFormat="1" applyFont="1" applyAlignment="1">
      <alignment horizontal="centerContinuous"/>
    </xf>
    <xf numFmtId="0" fontId="11" fillId="0" borderId="0" xfId="0" applyFont="1" applyAlignment="1" applyProtection="1">
      <alignment horizontal="right"/>
    </xf>
    <xf numFmtId="37" fontId="11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164" fontId="11" fillId="0" borderId="2" xfId="1" applyFont="1" applyBorder="1"/>
    <xf numFmtId="164" fontId="11" fillId="0" borderId="2" xfId="1" applyFont="1" applyBorder="1" applyAlignment="1" applyProtection="1">
      <alignment horizontal="right"/>
    </xf>
    <xf numFmtId="164" fontId="11" fillId="0" borderId="2" xfId="1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64" fontId="9" fillId="0" borderId="2" xfId="7" applyFont="1" applyBorder="1" applyAlignment="1" applyProtection="1">
      <alignment horizontal="left"/>
    </xf>
    <xf numFmtId="167" fontId="11" fillId="0" borderId="2" xfId="7" applyNumberFormat="1" applyFont="1" applyBorder="1" applyAlignment="1" applyProtection="1"/>
    <xf numFmtId="165" fontId="11" fillId="0" borderId="2" xfId="7" applyNumberFormat="1" applyFont="1" applyBorder="1" applyAlignment="1" applyProtection="1"/>
    <xf numFmtId="164" fontId="11" fillId="0" borderId="0" xfId="1" applyFont="1" applyAlignment="1">
      <alignment horizontal="right"/>
    </xf>
    <xf numFmtId="164" fontId="11" fillId="0" borderId="0" xfId="1" applyFont="1" applyAlignment="1" applyProtection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 applyProtection="1">
      <alignment horizontal="left" wrapText="1"/>
    </xf>
    <xf numFmtId="164" fontId="11" fillId="0" borderId="0" xfId="3" applyFont="1" applyAlignment="1">
      <alignment wrapText="1"/>
    </xf>
    <xf numFmtId="168" fontId="20" fillId="0" borderId="0" xfId="0" applyNumberFormat="1" applyFont="1" applyBorder="1"/>
    <xf numFmtId="169" fontId="20" fillId="0" borderId="0" xfId="0" applyNumberFormat="1" applyFont="1" applyBorder="1"/>
    <xf numFmtId="170" fontId="20" fillId="0" borderId="0" xfId="0" applyNumberFormat="1" applyFont="1" applyBorder="1"/>
    <xf numFmtId="169" fontId="11" fillId="0" borderId="0" xfId="1" applyNumberFormat="1" applyFont="1" applyProtection="1"/>
    <xf numFmtId="168" fontId="11" fillId="0" borderId="0" xfId="1" applyNumberFormat="1" applyFont="1" applyProtection="1"/>
    <xf numFmtId="168" fontId="11" fillId="0" borderId="0" xfId="1" applyNumberFormat="1" applyFont="1" applyAlignment="1" applyProtection="1">
      <alignment horizontal="fill"/>
    </xf>
    <xf numFmtId="168" fontId="11" fillId="0" borderId="0" xfId="1" applyNumberFormat="1" applyFont="1" applyBorder="1" applyProtection="1"/>
    <xf numFmtId="171" fontId="11" fillId="0" borderId="0" xfId="10" applyNumberFormat="1" applyFont="1" applyBorder="1" applyAlignment="1">
      <alignment horizontal="right"/>
    </xf>
    <xf numFmtId="164" fontId="9" fillId="0" borderId="0" xfId="7" applyFont="1" applyBorder="1"/>
    <xf numFmtId="164" fontId="9" fillId="0" borderId="0" xfId="9" applyFont="1" applyBorder="1" applyAlignment="1" applyProtection="1">
      <alignment horizontal="left" wrapText="1"/>
    </xf>
    <xf numFmtId="4" fontId="0" fillId="0" borderId="0" xfId="0" applyNumberFormat="1"/>
    <xf numFmtId="164" fontId="11" fillId="0" borderId="0" xfId="7" applyFont="1" applyAlignment="1">
      <alignment wrapText="1"/>
    </xf>
    <xf numFmtId="4" fontId="11" fillId="0" borderId="0" xfId="1" applyNumberFormat="1" applyFont="1" applyProtection="1"/>
    <xf numFmtId="4" fontId="11" fillId="0" borderId="2" xfId="7" applyNumberFormat="1" applyFont="1" applyBorder="1"/>
    <xf numFmtId="172" fontId="0" fillId="0" borderId="0" xfId="0" applyNumberFormat="1"/>
    <xf numFmtId="169" fontId="11" fillId="0" borderId="0" xfId="1" applyNumberFormat="1" applyFont="1" applyAlignment="1" applyProtection="1">
      <alignment vertical="top"/>
    </xf>
    <xf numFmtId="4" fontId="11" fillId="0" borderId="0" xfId="1" applyNumberFormat="1" applyFont="1" applyAlignment="1" applyProtection="1">
      <alignment horizontal="right" vertical="top"/>
    </xf>
    <xf numFmtId="164" fontId="11" fillId="0" borderId="0" xfId="4" applyFont="1" applyAlignment="1" applyProtection="1">
      <alignment horizontal="left" vertical="top" wrapText="1"/>
    </xf>
    <xf numFmtId="166" fontId="11" fillId="0" borderId="0" xfId="1" applyNumberFormat="1" applyFont="1" applyFill="1" applyProtection="1"/>
    <xf numFmtId="171" fontId="11" fillId="0" borderId="0" xfId="10" applyNumberFormat="1" applyFont="1" applyFill="1" applyBorder="1" applyAlignment="1">
      <alignment horizontal="right"/>
    </xf>
    <xf numFmtId="4" fontId="11" fillId="0" borderId="0" xfId="1" applyNumberFormat="1" applyFont="1" applyFill="1" applyProtection="1"/>
    <xf numFmtId="169" fontId="11" fillId="0" borderId="0" xfId="1" applyNumberFormat="1" applyFont="1" applyFill="1" applyProtection="1"/>
    <xf numFmtId="4" fontId="11" fillId="0" borderId="0" xfId="1" applyNumberFormat="1" applyFont="1" applyFill="1" applyAlignment="1" applyProtection="1">
      <alignment horizontal="right"/>
    </xf>
    <xf numFmtId="171" fontId="11" fillId="0" borderId="0" xfId="10" quotePrefix="1" applyNumberFormat="1" applyFont="1" applyFill="1" applyBorder="1" applyAlignment="1">
      <alignment horizontal="center"/>
    </xf>
    <xf numFmtId="4" fontId="11" fillId="0" borderId="0" xfId="1" applyNumberFormat="1" applyFont="1" applyFill="1" applyAlignment="1" applyProtection="1">
      <alignment horizontal="center"/>
    </xf>
    <xf numFmtId="4" fontId="11" fillId="0" borderId="0" xfId="1" applyNumberFormat="1" applyFont="1" applyFill="1" applyBorder="1" applyAlignment="1" applyProtection="1">
      <alignment horizontal="right"/>
    </xf>
    <xf numFmtId="4" fontId="11" fillId="0" borderId="0" xfId="1" applyNumberFormat="1" applyFont="1" applyFill="1" applyBorder="1" applyAlignment="1" applyProtection="1">
      <alignment horizontal="center"/>
    </xf>
    <xf numFmtId="4" fontId="11" fillId="0" borderId="4" xfId="1" applyNumberFormat="1" applyFont="1" applyFill="1" applyBorder="1" applyAlignment="1" applyProtection="1">
      <alignment horizontal="right"/>
    </xf>
    <xf numFmtId="4" fontId="11" fillId="0" borderId="0" xfId="1" quotePrefix="1" applyNumberFormat="1" applyFont="1" applyFill="1" applyBorder="1" applyAlignment="1" applyProtection="1">
      <alignment horizontal="center"/>
    </xf>
    <xf numFmtId="166" fontId="11" fillId="0" borderId="0" xfId="1" applyNumberFormat="1" applyFont="1" applyFill="1" applyBorder="1" applyAlignment="1" applyProtection="1">
      <alignment horizontal="right"/>
    </xf>
    <xf numFmtId="164" fontId="3" fillId="0" borderId="0" xfId="1" applyFont="1" applyFill="1" applyAlignment="1" applyProtection="1">
      <alignment horizontal="right"/>
    </xf>
    <xf numFmtId="164" fontId="3" fillId="0" borderId="0" xfId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9" fontId="11" fillId="0" borderId="0" xfId="1" applyNumberFormat="1" applyFont="1" applyFill="1" applyAlignment="1" applyProtection="1">
      <alignment vertical="top"/>
    </xf>
    <xf numFmtId="171" fontId="11" fillId="0" borderId="0" xfId="10" applyNumberFormat="1" applyFont="1" applyFill="1" applyBorder="1" applyAlignment="1">
      <alignment horizontal="right" vertical="top"/>
    </xf>
    <xf numFmtId="168" fontId="11" fillId="0" borderId="0" xfId="1" applyNumberFormat="1" applyFont="1" applyFill="1" applyProtection="1"/>
    <xf numFmtId="37" fontId="11" fillId="0" borderId="0" xfId="5" applyNumberFormat="1" applyFont="1" applyFill="1" applyAlignment="1" applyProtection="1">
      <alignment horizontal="fill"/>
    </xf>
    <xf numFmtId="3" fontId="11" fillId="0" borderId="0" xfId="5" applyNumberFormat="1" applyFont="1" applyFill="1" applyAlignment="1" applyProtection="1">
      <alignment horizontal="fill"/>
    </xf>
    <xf numFmtId="37" fontId="11" fillId="0" borderId="3" xfId="5" applyNumberFormat="1" applyFont="1" applyFill="1" applyBorder="1" applyAlignment="1" applyProtection="1">
      <alignment horizontal="fill"/>
    </xf>
    <xf numFmtId="3" fontId="11" fillId="0" borderId="3" xfId="5" applyNumberFormat="1" applyFont="1" applyFill="1" applyBorder="1" applyAlignment="1" applyProtection="1">
      <alignment horizontal="fill"/>
    </xf>
    <xf numFmtId="37" fontId="11" fillId="0" borderId="0" xfId="0" applyNumberFormat="1" applyFont="1" applyFill="1" applyAlignment="1" applyProtection="1">
      <alignment horizontal="fill"/>
    </xf>
    <xf numFmtId="171" fontId="11" fillId="0" borderId="4" xfId="10" applyNumberFormat="1" applyFont="1" applyFill="1" applyBorder="1" applyAlignment="1">
      <alignment horizontal="right"/>
    </xf>
    <xf numFmtId="168" fontId="11" fillId="0" borderId="0" xfId="1" applyNumberFormat="1" applyFont="1" applyFill="1" applyBorder="1" applyProtection="1"/>
    <xf numFmtId="0" fontId="0" fillId="0" borderId="0" xfId="0" applyFill="1"/>
    <xf numFmtId="164" fontId="11" fillId="0" borderId="0" xfId="2" applyFont="1" applyFill="1"/>
    <xf numFmtId="37" fontId="11" fillId="0" borderId="0" xfId="2" applyNumberFormat="1" applyFont="1" applyFill="1" applyAlignment="1" applyProtection="1">
      <alignment horizontal="right"/>
    </xf>
    <xf numFmtId="37" fontId="11" fillId="0" borderId="0" xfId="2" applyNumberFormat="1" applyFont="1" applyFill="1" applyProtection="1"/>
    <xf numFmtId="165" fontId="11" fillId="0" borderId="0" xfId="2" applyNumberFormat="1" applyFont="1" applyFill="1" applyAlignment="1" applyProtection="1">
      <alignment horizontal="right"/>
    </xf>
    <xf numFmtId="2" fontId="11" fillId="0" borderId="0" xfId="2" applyNumberFormat="1" applyFont="1" applyFill="1" applyProtection="1"/>
    <xf numFmtId="37" fontId="11" fillId="0" borderId="3" xfId="2" applyNumberFormat="1" applyFont="1" applyFill="1" applyBorder="1" applyAlignment="1" applyProtection="1">
      <alignment horizontal="fill"/>
    </xf>
    <xf numFmtId="37" fontId="11" fillId="0" borderId="0" xfId="1" applyNumberFormat="1" applyFont="1" applyFill="1" applyAlignment="1" applyProtection="1">
      <alignment horizontal="fill"/>
    </xf>
    <xf numFmtId="168" fontId="11" fillId="0" borderId="0" xfId="1" applyNumberFormat="1" applyFont="1" applyFill="1" applyAlignment="1" applyProtection="1">
      <alignment horizontal="fill"/>
    </xf>
    <xf numFmtId="0" fontId="1" fillId="0" borderId="0" xfId="0" applyFont="1"/>
    <xf numFmtId="165" fontId="15" fillId="0" borderId="0" xfId="4" applyNumberFormat="1" applyFont="1" applyFill="1" applyProtection="1"/>
    <xf numFmtId="2" fontId="15" fillId="0" borderId="0" xfId="4" applyNumberFormat="1" applyFont="1" applyFill="1" applyProtection="1"/>
    <xf numFmtId="2" fontId="11" fillId="0" borderId="0" xfId="4" applyNumberFormat="1" applyFont="1" applyFill="1" applyAlignment="1" applyProtection="1">
      <alignment vertical="top"/>
    </xf>
    <xf numFmtId="164" fontId="11" fillId="0" borderId="3" xfId="4" applyFont="1" applyFill="1" applyBorder="1"/>
    <xf numFmtId="169" fontId="0" fillId="0" borderId="0" xfId="0" applyNumberFormat="1"/>
    <xf numFmtId="0" fontId="21" fillId="0" borderId="0" xfId="8" applyFont="1" applyBorder="1" applyAlignment="1">
      <alignment horizontal="left" wrapText="1"/>
    </xf>
    <xf numFmtId="168" fontId="11" fillId="0" borderId="0" xfId="1" applyNumberFormat="1" applyFont="1" applyFill="1" applyBorder="1" applyAlignment="1" applyProtection="1">
      <alignment horizontal="right"/>
    </xf>
    <xf numFmtId="4" fontId="11" fillId="0" borderId="2" xfId="7" applyNumberFormat="1" applyFont="1" applyFill="1" applyBorder="1"/>
    <xf numFmtId="5" fontId="11" fillId="0" borderId="0" xfId="7" applyNumberFormat="1" applyFont="1" applyFill="1"/>
    <xf numFmtId="166" fontId="11" fillId="0" borderId="0" xfId="1" applyNumberFormat="1" applyFont="1" applyFill="1" applyAlignment="1" applyProtection="1">
      <alignment horizontal="right" vertical="top"/>
    </xf>
    <xf numFmtId="164" fontId="11" fillId="0" borderId="3" xfId="1" applyFont="1" applyBorder="1"/>
    <xf numFmtId="164" fontId="11" fillId="0" borderId="3" xfId="1" applyFont="1" applyFill="1" applyBorder="1"/>
    <xf numFmtId="37" fontId="11" fillId="0" borderId="0" xfId="3" applyNumberFormat="1" applyFont="1" applyFill="1" applyBorder="1" applyAlignment="1" applyProtection="1">
      <alignment horizontal="fill"/>
    </xf>
    <xf numFmtId="4" fontId="11" fillId="0" borderId="3" xfId="1" applyNumberFormat="1" applyFont="1" applyFill="1" applyBorder="1" applyAlignment="1" applyProtection="1">
      <alignment horizontal="right"/>
    </xf>
    <xf numFmtId="169" fontId="11" fillId="0" borderId="4" xfId="1" applyNumberFormat="1" applyFont="1" applyFill="1" applyBorder="1" applyAlignment="1" applyProtection="1">
      <alignment vertical="top"/>
    </xf>
    <xf numFmtId="171" fontId="11" fillId="0" borderId="4" xfId="10" applyNumberFormat="1" applyFont="1" applyFill="1" applyBorder="1" applyAlignment="1">
      <alignment horizontal="right" vertical="top"/>
    </xf>
    <xf numFmtId="169" fontId="11" fillId="0" borderId="0" xfId="1" applyNumberFormat="1" applyFont="1" applyFill="1" applyAlignment="1" applyProtection="1"/>
    <xf numFmtId="169" fontId="11" fillId="0" borderId="0" xfId="1" applyNumberFormat="1" applyFont="1" applyFill="1" applyAlignment="1" applyProtection="1">
      <alignment horizontal="right" vertical="top"/>
    </xf>
    <xf numFmtId="169" fontId="11" fillId="0" borderId="0" xfId="1" applyNumberFormat="1" applyFont="1" applyAlignment="1" applyProtection="1"/>
    <xf numFmtId="0" fontId="0" fillId="0" borderId="3" xfId="0" applyBorder="1"/>
    <xf numFmtId="164" fontId="9" fillId="0" borderId="0" xfId="1" applyFont="1" applyFill="1" applyBorder="1" applyAlignment="1" applyProtection="1">
      <alignment horizontal="left"/>
    </xf>
    <xf numFmtId="164" fontId="12" fillId="0" borderId="0" xfId="7" applyFont="1" applyAlignment="1"/>
    <xf numFmtId="37" fontId="12" fillId="0" borderId="0" xfId="7" applyNumberFormat="1" applyFont="1" applyAlignment="1" applyProtection="1"/>
    <xf numFmtId="165" fontId="12" fillId="0" borderId="0" xfId="7" applyNumberFormat="1" applyFont="1" applyAlignment="1"/>
    <xf numFmtId="171" fontId="11" fillId="0" borderId="0" xfId="10" applyNumberFormat="1" applyFont="1" applyFill="1" applyBorder="1" applyAlignment="1"/>
    <xf numFmtId="168" fontId="11" fillId="0" borderId="0" xfId="1" applyNumberFormat="1" applyFont="1" applyAlignment="1" applyProtection="1"/>
    <xf numFmtId="168" fontId="11" fillId="0" borderId="0" xfId="1" applyNumberFormat="1" applyFont="1" applyFill="1" applyAlignment="1" applyProtection="1"/>
    <xf numFmtId="164" fontId="11" fillId="0" borderId="3" xfId="7" applyFont="1" applyBorder="1" applyAlignment="1"/>
    <xf numFmtId="164" fontId="11" fillId="0" borderId="3" xfId="7" applyFont="1" applyFill="1" applyBorder="1" applyAlignment="1"/>
    <xf numFmtId="0" fontId="0" fillId="0" borderId="3" xfId="0" applyBorder="1" applyAlignment="1"/>
    <xf numFmtId="37" fontId="11" fillId="0" borderId="0" xfId="7" applyNumberFormat="1" applyFont="1" applyAlignment="1" applyProtection="1"/>
    <xf numFmtId="37" fontId="11" fillId="0" borderId="0" xfId="7" applyNumberFormat="1" applyFont="1" applyFill="1" applyAlignment="1" applyProtection="1"/>
    <xf numFmtId="0" fontId="0" fillId="0" borderId="0" xfId="0" applyAlignment="1">
      <alignment wrapText="1"/>
    </xf>
    <xf numFmtId="2" fontId="11" fillId="0" borderId="0" xfId="1" applyNumberFormat="1" applyFont="1" applyProtection="1"/>
    <xf numFmtId="2" fontId="11" fillId="0" borderId="0" xfId="1" applyNumberFormat="1" applyFont="1" applyFill="1" applyProtection="1"/>
    <xf numFmtId="2" fontId="11" fillId="0" borderId="0" xfId="0" applyNumberFormat="1" applyFont="1" applyAlignment="1" applyProtection="1">
      <alignment horizontal="fill"/>
    </xf>
    <xf numFmtId="2" fontId="11" fillId="0" borderId="0" xfId="0" applyNumberFormat="1" applyFont="1" applyFill="1" applyAlignment="1" applyProtection="1">
      <alignment horizontal="fill"/>
    </xf>
    <xf numFmtId="2" fontId="11" fillId="0" borderId="4" xfId="1" applyNumberFormat="1" applyFont="1" applyBorder="1" applyProtection="1"/>
    <xf numFmtId="2" fontId="11" fillId="0" borderId="4" xfId="1" applyNumberFormat="1" applyFont="1" applyFill="1" applyBorder="1" applyProtection="1"/>
    <xf numFmtId="2" fontId="11" fillId="0" borderId="0" xfId="2" applyNumberFormat="1" applyFont="1" applyFill="1" applyAlignment="1" applyProtection="1">
      <alignment horizontal="right"/>
    </xf>
    <xf numFmtId="165" fontId="11" fillId="0" borderId="0" xfId="1" applyNumberFormat="1" applyFont="1" applyProtection="1"/>
    <xf numFmtId="169" fontId="11" fillId="0" borderId="4" xfId="1" applyNumberFormat="1" applyFont="1" applyBorder="1" applyAlignment="1" applyProtection="1">
      <alignment vertical="top"/>
    </xf>
    <xf numFmtId="2" fontId="11" fillId="0" borderId="0" xfId="1" applyNumberFormat="1" applyFont="1" applyFill="1" applyAlignment="1" applyProtection="1">
      <alignment vertical="top"/>
    </xf>
    <xf numFmtId="2" fontId="11" fillId="0" borderId="0" xfId="5" applyNumberFormat="1" applyFont="1" applyFill="1" applyAlignment="1" applyProtection="1">
      <alignment horizontal="fill"/>
    </xf>
    <xf numFmtId="2" fontId="11" fillId="0" borderId="0" xfId="1" applyNumberFormat="1" applyFont="1" applyFill="1" applyAlignment="1" applyProtection="1"/>
    <xf numFmtId="2" fontId="11" fillId="0" borderId="0" xfId="3" applyNumberFormat="1" applyFont="1" applyBorder="1" applyAlignment="1" applyProtection="1">
      <alignment horizontal="fill"/>
    </xf>
    <xf numFmtId="164" fontId="9" fillId="2" borderId="0" xfId="2" applyFont="1" applyFill="1" applyAlignment="1" applyProtection="1">
      <alignment horizontal="left"/>
    </xf>
    <xf numFmtId="168" fontId="11" fillId="2" borderId="0" xfId="1" applyNumberFormat="1" applyFont="1" applyFill="1" applyAlignment="1" applyProtection="1"/>
    <xf numFmtId="164" fontId="5" fillId="0" borderId="0" xfId="9" applyFont="1" applyBorder="1" applyAlignment="1" applyProtection="1">
      <alignment horizontal="left"/>
    </xf>
    <xf numFmtId="0" fontId="11" fillId="0" borderId="0" xfId="0" applyFont="1" applyBorder="1" applyAlignment="1" applyProtection="1"/>
    <xf numFmtId="2" fontId="11" fillId="0" borderId="0" xfId="1" applyNumberFormat="1" applyFont="1" applyFill="1" applyBorder="1" applyProtection="1"/>
    <xf numFmtId="4" fontId="24" fillId="0" borderId="0" xfId="11" applyNumberFormat="1" applyFont="1" applyFill="1" applyBorder="1"/>
    <xf numFmtId="37" fontId="11" fillId="0" borderId="0" xfId="0" applyNumberFormat="1" applyFont="1" applyFill="1" applyBorder="1" applyAlignment="1" applyProtection="1">
      <alignment horizontal="fill"/>
    </xf>
    <xf numFmtId="2" fontId="11" fillId="0" borderId="0" xfId="0" applyNumberFormat="1" applyFont="1" applyFill="1" applyBorder="1" applyAlignment="1" applyProtection="1">
      <alignment horizontal="fill"/>
    </xf>
    <xf numFmtId="10" fontId="11" fillId="0" borderId="0" xfId="1" applyNumberFormat="1" applyFont="1" applyFill="1" applyBorder="1" applyProtection="1"/>
    <xf numFmtId="10" fontId="11" fillId="0" borderId="4" xfId="1" applyNumberFormat="1" applyFont="1" applyFill="1" applyBorder="1" applyProtection="1"/>
    <xf numFmtId="10" fontId="11" fillId="0" borderId="0" xfId="1" applyNumberFormat="1" applyFont="1" applyFill="1" applyBorder="1" applyAlignment="1" applyProtection="1">
      <alignment vertical="top"/>
    </xf>
    <xf numFmtId="0" fontId="24" fillId="0" borderId="0" xfId="0" applyFont="1"/>
    <xf numFmtId="168" fontId="11" fillId="0" borderId="0" xfId="1" applyNumberFormat="1" applyFont="1" applyFill="1" applyAlignment="1" applyProtection="1">
      <alignment horizontal="right"/>
    </xf>
    <xf numFmtId="164" fontId="12" fillId="0" borderId="0" xfId="7" applyFont="1" applyFill="1"/>
    <xf numFmtId="165" fontId="11" fillId="0" borderId="0" xfId="7" applyNumberFormat="1" applyFont="1" applyFill="1"/>
    <xf numFmtId="164" fontId="9" fillId="0" borderId="0" xfId="3" applyFont="1" applyFill="1" applyAlignment="1" applyProtection="1">
      <alignment horizontal="left"/>
    </xf>
    <xf numFmtId="164" fontId="11" fillId="0" borderId="0" xfId="3" applyFont="1" applyFill="1" applyAlignment="1" applyProtection="1">
      <alignment horizontal="left" wrapText="1"/>
    </xf>
    <xf numFmtId="0" fontId="25" fillId="0" borderId="0" xfId="0" applyFont="1" applyFill="1"/>
    <xf numFmtId="0" fontId="0" fillId="0" borderId="1" xfId="0" applyFill="1" applyBorder="1"/>
    <xf numFmtId="0" fontId="18" fillId="0" borderId="1" xfId="0" applyFont="1" applyFill="1" applyBorder="1"/>
    <xf numFmtId="164" fontId="19" fillId="0" borderId="0" xfId="3" applyFont="1" applyFill="1"/>
    <xf numFmtId="164" fontId="11" fillId="0" borderId="0" xfId="3" applyFont="1" applyFill="1"/>
    <xf numFmtId="165" fontId="11" fillId="0" borderId="0" xfId="3" applyNumberFormat="1" applyFont="1" applyFill="1"/>
    <xf numFmtId="4" fontId="11" fillId="0" borderId="0" xfId="1" applyNumberFormat="1" applyFont="1" applyFill="1" applyAlignment="1" applyProtection="1">
      <alignment horizontal="right" vertical="top"/>
    </xf>
    <xf numFmtId="2" fontId="11" fillId="0" borderId="0" xfId="1" applyNumberFormat="1" applyFont="1" applyFill="1" applyAlignment="1" applyProtection="1">
      <alignment horizontal="right"/>
    </xf>
    <xf numFmtId="2" fontId="11" fillId="0" borderId="0" xfId="1" applyNumberFormat="1" applyFont="1" applyFill="1" applyBorder="1" applyAlignment="1" applyProtection="1">
      <alignment horizontal="right"/>
    </xf>
    <xf numFmtId="10" fontId="11" fillId="0" borderId="0" xfId="1" applyNumberFormat="1" applyFont="1" applyFill="1" applyBorder="1" applyAlignment="1" applyProtection="1">
      <alignment horizontal="right"/>
    </xf>
    <xf numFmtId="164" fontId="11" fillId="0" borderId="0" xfId="1" applyFont="1" applyFill="1"/>
    <xf numFmtId="164" fontId="11" fillId="0" borderId="0" xfId="7" applyFont="1" applyFill="1" applyAlignment="1" applyProtection="1">
      <alignment horizontal="left"/>
    </xf>
    <xf numFmtId="2" fontId="11" fillId="0" borderId="0" xfId="3" applyNumberFormat="1" applyFont="1" applyAlignment="1" applyProtection="1">
      <alignment horizontal="fill"/>
    </xf>
    <xf numFmtId="2" fontId="11" fillId="0" borderId="0" xfId="1" applyNumberFormat="1" applyFont="1" applyAlignment="1" applyProtection="1">
      <alignment vertical="top"/>
    </xf>
    <xf numFmtId="2" fontId="11" fillId="0" borderId="0" xfId="3" applyNumberFormat="1" applyFont="1" applyFill="1" applyBorder="1" applyAlignment="1" applyProtection="1">
      <alignment horizontal="fill"/>
    </xf>
    <xf numFmtId="168" fontId="11" fillId="0" borderId="4" xfId="1" applyNumberFormat="1" applyFont="1" applyBorder="1" applyProtection="1"/>
    <xf numFmtId="168" fontId="11" fillId="0" borderId="4" xfId="1" applyNumberFormat="1" applyFont="1" applyFill="1" applyBorder="1" applyProtection="1"/>
    <xf numFmtId="2" fontId="11" fillId="0" borderId="4" xfId="1" applyNumberFormat="1" applyFont="1" applyBorder="1" applyAlignment="1" applyProtection="1">
      <alignment vertical="top"/>
    </xf>
    <xf numFmtId="2" fontId="11" fillId="0" borderId="4" xfId="1" applyNumberFormat="1" applyFont="1" applyFill="1" applyBorder="1" applyAlignment="1" applyProtection="1">
      <alignment vertical="top"/>
    </xf>
    <xf numFmtId="4" fontId="11" fillId="0" borderId="4" xfId="1" applyNumberFormat="1" applyFont="1" applyFill="1" applyBorder="1" applyAlignment="1" applyProtection="1"/>
    <xf numFmtId="4" fontId="11" fillId="0" borderId="0" xfId="1" applyNumberFormat="1" applyFont="1" applyFill="1" applyAlignment="1" applyProtection="1"/>
    <xf numFmtId="4" fontId="11" fillId="0" borderId="0" xfId="1" applyNumberFormat="1" applyFont="1" applyFill="1" applyAlignment="1" applyProtection="1">
      <alignment horizontal="fill"/>
    </xf>
    <xf numFmtId="4" fontId="11" fillId="0" borderId="4" xfId="1" applyNumberFormat="1" applyFont="1" applyFill="1" applyBorder="1" applyProtection="1"/>
    <xf numFmtId="0" fontId="5" fillId="0" borderId="0" xfId="0" applyFont="1" applyBorder="1" applyAlignment="1">
      <alignment wrapText="1"/>
    </xf>
    <xf numFmtId="164" fontId="5" fillId="0" borderId="0" xfId="7" applyFont="1" applyAlignment="1" applyProtection="1">
      <alignment horizontal="left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164" fontId="6" fillId="0" borderId="0" xfId="7" applyFont="1" applyBorder="1" applyAlignment="1" applyProtection="1">
      <alignment horizontal="left"/>
    </xf>
    <xf numFmtId="166" fontId="5" fillId="0" borderId="0" xfId="7" applyNumberFormat="1" applyFont="1" applyBorder="1" applyAlignment="1" applyProtection="1"/>
    <xf numFmtId="165" fontId="5" fillId="0" borderId="0" xfId="7" applyNumberFormat="1" applyFont="1" applyBorder="1" applyAlignment="1" applyProtection="1"/>
    <xf numFmtId="0" fontId="26" fillId="0" borderId="0" xfId="0" applyFont="1"/>
    <xf numFmtId="0" fontId="23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horizontal="left" wrapText="1"/>
    </xf>
    <xf numFmtId="0" fontId="23" fillId="0" borderId="0" xfId="6" applyFont="1" applyFill="1" applyBorder="1" applyAlignment="1">
      <alignment horizontal="left" wrapText="1"/>
    </xf>
    <xf numFmtId="0" fontId="23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justify" wrapText="1"/>
    </xf>
    <xf numFmtId="0" fontId="14" fillId="0" borderId="0" xfId="0" applyFont="1" applyAlignment="1">
      <alignment horizontal="center"/>
    </xf>
    <xf numFmtId="0" fontId="23" fillId="0" borderId="0" xfId="0" applyFont="1" applyFill="1" applyBorder="1" applyAlignment="1">
      <alignment horizontal="justify" wrapText="1"/>
    </xf>
    <xf numFmtId="0" fontId="23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1" applyFont="1" applyAlignment="1" applyProtection="1">
      <alignment horizontal="center"/>
    </xf>
  </cellXfs>
  <cellStyles count="15">
    <cellStyle name="Comma 2 2" xfId="12"/>
    <cellStyle name="Normal" xfId="0" builtinId="0"/>
    <cellStyle name="Normal 2" xfId="11"/>
    <cellStyle name="Normal 3" xfId="13"/>
    <cellStyle name="Normal 4" xfId="14"/>
    <cellStyle name="Normal_BIONEWCP" xfId="1"/>
    <cellStyle name="Normal_CISENEW2" xfId="2"/>
    <cellStyle name="Normal_EHRNEW2" xfId="3"/>
    <cellStyle name="Normal_GEONEW2" xfId="4"/>
    <cellStyle name="Normal_MPSNEWCP" xfId="5"/>
    <cellStyle name="Normal_RRANEW" xfId="6"/>
    <cellStyle name="Normal_SBENEW2" xfId="7"/>
    <cellStyle name="Normal_SUMTBLEB" xfId="8"/>
    <cellStyle name="Normal_TOTNSF" xfId="9"/>
    <cellStyle name="Percent" xfId="10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8"/>
  <sheetViews>
    <sheetView showGridLines="0" tabSelected="1" zoomScaleNormal="100" zoomScaleSheetLayoutView="75" workbookViewId="0">
      <selection activeCell="A277" sqref="A277:H283"/>
    </sheetView>
  </sheetViews>
  <sheetFormatPr defaultRowHeight="12.75"/>
  <cols>
    <col min="1" max="1" width="55.7109375" customWidth="1"/>
    <col min="2" max="2" width="11" customWidth="1"/>
    <col min="3" max="4" width="12" customWidth="1"/>
    <col min="5" max="5" width="12.28515625" customWidth="1"/>
    <col min="6" max="6" width="11.140625" customWidth="1"/>
    <col min="7" max="7" width="13.140625" customWidth="1"/>
    <col min="8" max="8" width="10.140625" bestFit="1" customWidth="1"/>
    <col min="10" max="10" width="13.85546875" bestFit="1" customWidth="1"/>
  </cols>
  <sheetData>
    <row r="1" spans="1:10" ht="15.75" customHeight="1">
      <c r="A1" s="313" t="s">
        <v>95</v>
      </c>
      <c r="B1" s="313"/>
      <c r="C1" s="313"/>
      <c r="D1" s="313"/>
      <c r="E1" s="313"/>
      <c r="F1" s="313"/>
      <c r="G1" s="313"/>
      <c r="H1" s="313"/>
    </row>
    <row r="2" spans="1:10">
      <c r="A2" s="317" t="s">
        <v>27</v>
      </c>
      <c r="B2" s="317"/>
      <c r="C2" s="317"/>
      <c r="D2" s="317"/>
      <c r="E2" s="317"/>
      <c r="F2" s="317"/>
      <c r="G2" s="317"/>
      <c r="H2" s="317"/>
    </row>
    <row r="3" spans="1:10" ht="13.5" thickBot="1">
      <c r="A3" s="57"/>
      <c r="B3" s="57"/>
      <c r="C3" s="57"/>
      <c r="D3" s="57"/>
      <c r="E3" s="57"/>
      <c r="F3" s="57"/>
      <c r="G3" s="57"/>
      <c r="H3" s="58"/>
    </row>
    <row r="4" spans="1:10" ht="15">
      <c r="A4" s="68"/>
      <c r="B4" s="144" t="s">
        <v>55</v>
      </c>
      <c r="C4" s="155" t="s">
        <v>55</v>
      </c>
      <c r="D4" s="155" t="s">
        <v>55</v>
      </c>
      <c r="E4" s="155"/>
      <c r="F4" s="156"/>
      <c r="G4" s="142" t="s">
        <v>32</v>
      </c>
      <c r="H4" s="143"/>
    </row>
    <row r="5" spans="1:10" ht="15">
      <c r="A5" s="141" t="s">
        <v>0</v>
      </c>
      <c r="B5" s="144" t="s">
        <v>73</v>
      </c>
      <c r="C5" s="145" t="s">
        <v>61</v>
      </c>
      <c r="D5" s="145" t="s">
        <v>74</v>
      </c>
      <c r="E5" s="155" t="s">
        <v>58</v>
      </c>
      <c r="F5" s="157" t="s">
        <v>72</v>
      </c>
      <c r="G5" s="146" t="s">
        <v>108</v>
      </c>
      <c r="H5" s="147"/>
    </row>
    <row r="6" spans="1:10" ht="15.75" thickBot="1">
      <c r="A6" s="148"/>
      <c r="B6" s="149" t="s">
        <v>28</v>
      </c>
      <c r="C6" s="149" t="s">
        <v>28</v>
      </c>
      <c r="D6" s="149" t="s">
        <v>28</v>
      </c>
      <c r="E6" s="149" t="s">
        <v>107</v>
      </c>
      <c r="F6" s="149" t="s">
        <v>29</v>
      </c>
      <c r="G6" s="150" t="s">
        <v>30</v>
      </c>
      <c r="H6" s="151" t="s">
        <v>31</v>
      </c>
    </row>
    <row r="7" spans="1:10">
      <c r="A7" s="1"/>
      <c r="B7" s="1"/>
      <c r="C7" s="1"/>
      <c r="D7" s="1"/>
      <c r="E7" s="1"/>
      <c r="F7" s="1"/>
      <c r="G7" s="1"/>
      <c r="H7" s="3"/>
    </row>
    <row r="8" spans="1:10" ht="14.25">
      <c r="A8" s="233" t="s">
        <v>1</v>
      </c>
      <c r="B8" s="64"/>
      <c r="C8" s="64"/>
      <c r="D8" s="64"/>
      <c r="E8" s="64"/>
      <c r="F8" s="65"/>
      <c r="G8" s="64"/>
      <c r="H8" s="66"/>
    </row>
    <row r="9" spans="1:10" ht="14.25">
      <c r="A9" s="64"/>
      <c r="B9" s="64"/>
      <c r="C9" s="64"/>
      <c r="D9" s="64"/>
      <c r="E9" s="64"/>
      <c r="F9" s="65"/>
      <c r="G9" s="64"/>
      <c r="H9" s="66"/>
    </row>
    <row r="10" spans="1:10" ht="15">
      <c r="A10" s="67" t="s">
        <v>2</v>
      </c>
      <c r="B10" s="163">
        <v>121.28225274</v>
      </c>
      <c r="C10" s="181">
        <v>61.527735</v>
      </c>
      <c r="D10" s="181">
        <f>SUM(B10:C10)</f>
        <v>182.80998774</v>
      </c>
      <c r="E10" s="181">
        <v>125.59</v>
      </c>
      <c r="F10" s="181">
        <v>133.69</v>
      </c>
      <c r="G10" s="181">
        <f>F10-E10</f>
        <v>8.0999999999999943</v>
      </c>
      <c r="H10" s="179">
        <f>G10/E10</f>
        <v>6.4495580858348542E-2</v>
      </c>
      <c r="J10" s="170"/>
    </row>
    <row r="11" spans="1:10" ht="15">
      <c r="A11" s="68"/>
      <c r="B11" s="69"/>
      <c r="C11" s="210"/>
      <c r="D11" s="181"/>
      <c r="E11" s="210"/>
      <c r="F11" s="210"/>
      <c r="G11" s="181"/>
      <c r="H11" s="210"/>
      <c r="J11" s="170"/>
    </row>
    <row r="12" spans="1:10" ht="15">
      <c r="A12" s="67" t="s">
        <v>53</v>
      </c>
      <c r="B12" s="164">
        <f>111.37524906+100.96394557</f>
        <v>212.33919463000001</v>
      </c>
      <c r="C12" s="195">
        <v>61.709722999999997</v>
      </c>
      <c r="D12" s="180">
        <f t="shared" ref="D12:D18" si="0">SUM(B12:C12)</f>
        <v>274.04891763000001</v>
      </c>
      <c r="E12" s="195">
        <v>216.25</v>
      </c>
      <c r="F12" s="195">
        <v>226.7</v>
      </c>
      <c r="G12" s="180">
        <f>F12-E12</f>
        <v>10.449999999999989</v>
      </c>
      <c r="H12" s="179">
        <f>G12/E12</f>
        <v>4.8323699421965266E-2</v>
      </c>
      <c r="J12" s="170"/>
    </row>
    <row r="13" spans="1:10" ht="15">
      <c r="A13" s="68"/>
      <c r="B13" s="165"/>
      <c r="C13" s="211"/>
      <c r="D13" s="180"/>
      <c r="E13" s="211"/>
      <c r="F13" s="211"/>
      <c r="G13" s="180"/>
      <c r="H13" s="210"/>
      <c r="J13" s="170"/>
    </row>
    <row r="14" spans="1:10" ht="15">
      <c r="A14" s="67" t="s">
        <v>3</v>
      </c>
      <c r="B14" s="164">
        <f>120.3680658</f>
        <v>120.3680658</v>
      </c>
      <c r="C14" s="195">
        <v>63.227178000000002</v>
      </c>
      <c r="D14" s="180">
        <f t="shared" si="0"/>
        <v>183.59524379999999</v>
      </c>
      <c r="E14" s="195">
        <v>142.55000000000001</v>
      </c>
      <c r="F14" s="195">
        <v>155.59</v>
      </c>
      <c r="G14" s="180">
        <f>F14-E14</f>
        <v>13.039999999999992</v>
      </c>
      <c r="H14" s="179">
        <f>G14/E14</f>
        <v>9.1476674850929432E-2</v>
      </c>
      <c r="J14" s="170"/>
    </row>
    <row r="15" spans="1:10" ht="15">
      <c r="A15" s="68"/>
      <c r="B15" s="165"/>
      <c r="C15" s="211"/>
      <c r="D15" s="180"/>
      <c r="E15" s="211"/>
      <c r="F15" s="211"/>
      <c r="G15" s="297"/>
      <c r="H15" s="210"/>
      <c r="J15" s="170"/>
    </row>
    <row r="16" spans="1:10" ht="15">
      <c r="A16" s="67" t="s">
        <v>33</v>
      </c>
      <c r="B16" s="202">
        <v>117.95</v>
      </c>
      <c r="C16" s="202">
        <v>38.738027000000002</v>
      </c>
      <c r="D16" s="180">
        <f t="shared" si="0"/>
        <v>156.68802700000001</v>
      </c>
      <c r="E16" s="202">
        <v>126.86</v>
      </c>
      <c r="F16" s="166">
        <v>145.63</v>
      </c>
      <c r="G16" s="180">
        <f>F16-E16</f>
        <v>18.769999999999996</v>
      </c>
      <c r="H16" s="179">
        <f>G16/E16</f>
        <v>0.14795837931578115</v>
      </c>
      <c r="J16" s="170"/>
    </row>
    <row r="17" spans="1:8" s="203" customFormat="1" ht="15">
      <c r="A17" s="286"/>
      <c r="B17" s="211"/>
      <c r="C17" s="211"/>
      <c r="D17" s="180"/>
      <c r="E17" s="211"/>
      <c r="F17" s="211"/>
      <c r="G17" s="297"/>
      <c r="H17" s="210"/>
    </row>
    <row r="18" spans="1:8" ht="18">
      <c r="A18" s="67" t="s">
        <v>68</v>
      </c>
      <c r="B18" s="219">
        <v>84.68</v>
      </c>
      <c r="C18" s="219">
        <v>34.797336999999999</v>
      </c>
      <c r="D18" s="298">
        <f t="shared" si="0"/>
        <v>119.47733700000001</v>
      </c>
      <c r="E18" s="219">
        <v>103.29</v>
      </c>
      <c r="F18" s="219">
        <v>106.2</v>
      </c>
      <c r="G18" s="180">
        <f t="shared" ref="G18" si="1">F18-E18</f>
        <v>2.9099999999999966</v>
      </c>
      <c r="H18" s="201">
        <f>G18/E18</f>
        <v>2.8173104850421109E-2</v>
      </c>
    </row>
    <row r="19" spans="1:8" ht="15">
      <c r="A19" s="70"/>
      <c r="B19" s="223"/>
      <c r="C19" s="224"/>
      <c r="D19" s="181"/>
      <c r="E19" s="224"/>
      <c r="F19" s="224"/>
      <c r="G19" s="224"/>
    </row>
    <row r="20" spans="1:8" ht="17.25">
      <c r="A20" s="71" t="s">
        <v>69</v>
      </c>
      <c r="B20" s="181">
        <f>B10+B12+B14+B16+B18</f>
        <v>656.61951317000012</v>
      </c>
      <c r="C20" s="181">
        <f>C10+C12+C14+C16+C18</f>
        <v>260</v>
      </c>
      <c r="D20" s="181">
        <f>SUM(B20:C20)</f>
        <v>916.61951317000012</v>
      </c>
      <c r="E20" s="163">
        <f>E10+E12+E14+E16+E18</f>
        <v>714.54</v>
      </c>
      <c r="F20" s="163">
        <f>F10+F12+F14+F16+F18</f>
        <v>767.81000000000006</v>
      </c>
      <c r="G20" s="163">
        <f>G10+G12+G14+G16+G18</f>
        <v>53.269999999999968</v>
      </c>
      <c r="H20" s="179">
        <f>G20/E20</f>
        <v>7.4551459680353746E-2</v>
      </c>
    </row>
    <row r="21" spans="1:8" ht="13.5" thickBot="1">
      <c r="A21" s="2"/>
      <c r="B21" s="2"/>
      <c r="C21" s="2"/>
      <c r="D21" s="2"/>
      <c r="E21" s="2"/>
      <c r="F21" s="2"/>
      <c r="G21" s="2"/>
      <c r="H21" s="7"/>
    </row>
    <row r="22" spans="1:8" ht="9" customHeight="1">
      <c r="A22" s="8"/>
      <c r="B22" s="9"/>
      <c r="C22" s="10"/>
      <c r="D22" s="10"/>
      <c r="E22" s="10"/>
      <c r="F22" s="9"/>
      <c r="G22" s="9"/>
      <c r="H22" s="11"/>
    </row>
    <row r="23" spans="1:8" ht="6.75" customHeight="1">
      <c r="A23" s="2"/>
      <c r="B23" s="2"/>
      <c r="C23" s="2"/>
      <c r="D23" s="2"/>
      <c r="E23" s="2"/>
      <c r="F23" s="2"/>
      <c r="G23" s="5"/>
      <c r="H23" s="6"/>
    </row>
    <row r="24" spans="1:8" ht="14.25">
      <c r="A24" s="62" t="s">
        <v>4</v>
      </c>
      <c r="B24" s="72"/>
      <c r="C24" s="72"/>
      <c r="D24" s="72"/>
      <c r="E24" s="72"/>
      <c r="F24" s="72"/>
      <c r="G24" s="72"/>
      <c r="H24" s="73"/>
    </row>
    <row r="25" spans="1:8" ht="14.25">
      <c r="A25" s="72"/>
      <c r="B25" s="72"/>
      <c r="C25" s="72"/>
      <c r="D25" s="72"/>
      <c r="E25" s="72"/>
      <c r="F25" s="72"/>
      <c r="G25" s="72"/>
      <c r="H25" s="73"/>
    </row>
    <row r="26" spans="1:8" ht="15">
      <c r="A26" s="74" t="s">
        <v>6</v>
      </c>
      <c r="B26" s="163">
        <v>156.91999999999999</v>
      </c>
      <c r="C26" s="181">
        <v>41.170001999999997</v>
      </c>
      <c r="D26" s="181">
        <f>SUM(B26:C26)</f>
        <v>198.09000199999997</v>
      </c>
      <c r="E26" s="181">
        <v>170.35</v>
      </c>
      <c r="F26" s="181">
        <v>186.95</v>
      </c>
      <c r="G26" s="181">
        <f>F26-E26</f>
        <v>16.599999999999994</v>
      </c>
      <c r="H26" s="179">
        <f>G26/E26</f>
        <v>9.7446433812738445E-2</v>
      </c>
    </row>
    <row r="27" spans="1:8">
      <c r="C27" s="203"/>
      <c r="D27" s="203"/>
      <c r="E27" s="203"/>
      <c r="F27" s="203"/>
      <c r="G27" s="203"/>
      <c r="H27" s="203"/>
    </row>
    <row r="28" spans="1:8" ht="15">
      <c r="A28" s="74" t="s">
        <v>5</v>
      </c>
      <c r="B28" s="164">
        <v>188.3</v>
      </c>
      <c r="C28" s="195">
        <v>92.247101000000001</v>
      </c>
      <c r="D28" s="195">
        <f>SUM(B28:C28)</f>
        <v>280.547101</v>
      </c>
      <c r="E28" s="195">
        <v>204.42</v>
      </c>
      <c r="F28" s="195">
        <v>227.08</v>
      </c>
      <c r="G28" s="296">
        <f>F28-E28</f>
        <v>22.660000000000025</v>
      </c>
      <c r="H28" s="179">
        <f>G28/E28</f>
        <v>0.11085021035123778</v>
      </c>
    </row>
    <row r="29" spans="1:8" ht="15">
      <c r="A29" s="75"/>
      <c r="B29" s="75"/>
      <c r="C29" s="204"/>
      <c r="D29" s="204"/>
      <c r="E29" s="204"/>
      <c r="F29" s="204"/>
      <c r="G29" s="296"/>
      <c r="H29" s="204"/>
    </row>
    <row r="30" spans="1:8" ht="15">
      <c r="A30" s="74" t="s">
        <v>7</v>
      </c>
      <c r="B30" s="164">
        <v>150.93</v>
      </c>
      <c r="C30" s="195">
        <v>61.17</v>
      </c>
      <c r="D30" s="195">
        <f>SUM(B30:C30)</f>
        <v>212.10000000000002</v>
      </c>
      <c r="E30" s="195">
        <v>163.32</v>
      </c>
      <c r="F30" s="195">
        <v>189.74</v>
      </c>
      <c r="G30" s="296">
        <f>F30-E30</f>
        <v>26.420000000000016</v>
      </c>
      <c r="H30" s="179">
        <f>G30/E30</f>
        <v>0.16176830761694844</v>
      </c>
    </row>
    <row r="31" spans="1:8" ht="15">
      <c r="A31" s="75"/>
      <c r="B31" s="77"/>
      <c r="C31" s="205"/>
      <c r="D31" s="205"/>
      <c r="E31" s="205"/>
      <c r="F31" s="206"/>
      <c r="G31" s="252"/>
      <c r="H31" s="207"/>
    </row>
    <row r="32" spans="1:8" ht="15">
      <c r="A32" s="75" t="s">
        <v>8</v>
      </c>
      <c r="B32" s="76">
        <v>78.349999999999994</v>
      </c>
      <c r="C32" s="208">
        <v>40.412894999999999</v>
      </c>
      <c r="D32" s="208">
        <f>SUM(B32:C32)</f>
        <v>118.76289499999999</v>
      </c>
      <c r="E32" s="208">
        <v>80.739999999999995</v>
      </c>
      <c r="F32" s="208">
        <v>80.739999999999995</v>
      </c>
      <c r="G32" s="181">
        <f>F32-E32</f>
        <v>0</v>
      </c>
      <c r="H32" s="179" t="s">
        <v>96</v>
      </c>
    </row>
    <row r="33" spans="1:9" ht="15">
      <c r="A33" s="75"/>
      <c r="B33" s="78"/>
      <c r="C33" s="209"/>
      <c r="D33" s="209"/>
      <c r="E33" s="209"/>
      <c r="F33" s="209"/>
      <c r="G33" s="209"/>
      <c r="H33" s="232"/>
    </row>
    <row r="34" spans="1:9" ht="17.25">
      <c r="A34" s="259" t="s">
        <v>65</v>
      </c>
      <c r="B34" s="163">
        <f>B28+B26+B30+B32</f>
        <v>574.5</v>
      </c>
      <c r="C34" s="181">
        <f>C28+C26+C30+C32</f>
        <v>234.99999800000001</v>
      </c>
      <c r="D34" s="181">
        <f>SUM(B34:C34)</f>
        <v>809.49999800000001</v>
      </c>
      <c r="E34" s="181">
        <f>SUM(E26:E32)</f>
        <v>618.82999999999993</v>
      </c>
      <c r="F34" s="181">
        <f>SUM(F26:F32)</f>
        <v>684.51</v>
      </c>
      <c r="G34" s="181">
        <f>SUM(G26:G32)</f>
        <v>65.680000000000035</v>
      </c>
      <c r="H34" s="179">
        <f>G34/E34</f>
        <v>0.10613577234458582</v>
      </c>
    </row>
    <row r="35" spans="1:9" ht="13.5" thickBot="1">
      <c r="A35" s="12"/>
      <c r="B35" s="14"/>
      <c r="C35" s="12"/>
      <c r="D35" s="12"/>
      <c r="E35" s="12"/>
      <c r="F35" s="14"/>
      <c r="G35" s="12"/>
      <c r="H35" s="13"/>
    </row>
    <row r="36" spans="1:9">
      <c r="A36" s="15"/>
      <c r="B36" s="16"/>
      <c r="C36" s="17"/>
      <c r="D36" s="17"/>
      <c r="E36" s="17"/>
      <c r="F36" s="16"/>
      <c r="G36" s="17"/>
      <c r="H36" s="18"/>
    </row>
    <row r="37" spans="1:9" ht="14.25">
      <c r="A37" s="63" t="s">
        <v>9</v>
      </c>
      <c r="B37" s="79"/>
      <c r="C37" s="79"/>
      <c r="D37" s="79"/>
      <c r="E37" s="79"/>
      <c r="F37" s="79"/>
      <c r="G37" s="79"/>
      <c r="H37" s="80"/>
    </row>
    <row r="38" spans="1:9" ht="14.25">
      <c r="A38" s="79"/>
      <c r="B38" s="79"/>
      <c r="C38" s="79"/>
      <c r="D38" s="79"/>
      <c r="E38" s="79"/>
      <c r="F38" s="79"/>
      <c r="G38" s="79"/>
      <c r="H38" s="80"/>
    </row>
    <row r="39" spans="1:9" ht="30">
      <c r="A39" s="158" t="s">
        <v>40</v>
      </c>
      <c r="B39" s="175">
        <v>145.99884299999999</v>
      </c>
      <c r="C39" s="193">
        <v>60.574048359099201</v>
      </c>
      <c r="D39" s="193">
        <f>SUM(B39:C39)</f>
        <v>206.5728913590992</v>
      </c>
      <c r="E39" s="193">
        <v>156.82</v>
      </c>
      <c r="F39" s="193">
        <v>169.07</v>
      </c>
      <c r="G39" s="193">
        <f>F39-E39</f>
        <v>12.25</v>
      </c>
      <c r="H39" s="269">
        <f>G39/E39</f>
        <v>7.8115036347404673E-2</v>
      </c>
    </row>
    <row r="40" spans="1:9" ht="15">
      <c r="A40" s="158"/>
      <c r="B40" s="163"/>
      <c r="C40" s="247"/>
      <c r="D40" s="263"/>
      <c r="E40" s="263"/>
      <c r="F40" s="263"/>
      <c r="G40" s="263"/>
      <c r="H40" s="267"/>
    </row>
    <row r="41" spans="1:9" ht="30">
      <c r="A41" s="158" t="s">
        <v>51</v>
      </c>
      <c r="B41" s="164">
        <v>174.931746</v>
      </c>
      <c r="C41" s="247">
        <v>57.964967192960103</v>
      </c>
      <c r="D41" s="263">
        <f>SUM(B41:C41)</f>
        <v>232.89671319296011</v>
      </c>
      <c r="E41" s="263">
        <v>188</v>
      </c>
      <c r="F41" s="263">
        <v>206.5</v>
      </c>
      <c r="G41" s="263">
        <f>F41-E41</f>
        <v>18.5</v>
      </c>
      <c r="H41" s="267">
        <f>G41/E41</f>
        <v>9.8404255319148939E-2</v>
      </c>
    </row>
    <row r="42" spans="1:9" ht="15">
      <c r="A42" s="82"/>
      <c r="B42" s="83"/>
      <c r="C42" s="200"/>
      <c r="D42" s="265"/>
      <c r="E42" s="263"/>
      <c r="F42" s="265"/>
      <c r="G42" s="265"/>
      <c r="H42" s="267"/>
    </row>
    <row r="43" spans="1:9" ht="30">
      <c r="A43" s="158" t="s">
        <v>57</v>
      </c>
      <c r="B43" s="246">
        <v>87.208904000000004</v>
      </c>
      <c r="C43" s="247">
        <v>45.570087244101899</v>
      </c>
      <c r="D43" s="263">
        <f>SUM(B43:C43)</f>
        <v>132.77899124410192</v>
      </c>
      <c r="E43" s="263">
        <v>94</v>
      </c>
      <c r="F43" s="263">
        <v>103</v>
      </c>
      <c r="G43" s="263">
        <f>F43-E43</f>
        <v>9</v>
      </c>
      <c r="H43" s="267">
        <f>G43/E43</f>
        <v>9.5744680851063829E-2</v>
      </c>
    </row>
    <row r="44" spans="1:9" ht="15">
      <c r="A44" s="82"/>
      <c r="B44" s="248"/>
      <c r="C44" s="249"/>
      <c r="D44" s="266"/>
      <c r="E44" s="264"/>
      <c r="F44" s="266"/>
      <c r="G44" s="249"/>
      <c r="H44" s="267"/>
    </row>
    <row r="45" spans="1:9" ht="18">
      <c r="A45" s="262" t="s">
        <v>97</v>
      </c>
      <c r="B45" s="246">
        <v>112.12</v>
      </c>
      <c r="C45" s="247">
        <v>54.701140000000002</v>
      </c>
      <c r="D45" s="263">
        <f>SUM(B45:C45)</f>
        <v>166.82114000000001</v>
      </c>
      <c r="E45" s="263">
        <v>152</v>
      </c>
      <c r="F45" s="263">
        <v>177.7</v>
      </c>
      <c r="G45" s="263">
        <f>F45-E45</f>
        <v>25.699999999999989</v>
      </c>
      <c r="H45" s="267">
        <f>G45/E45</f>
        <v>0.16907894736842097</v>
      </c>
    </row>
    <row r="46" spans="1:9" ht="15">
      <c r="A46" s="84" t="s">
        <v>49</v>
      </c>
      <c r="B46" s="283" t="s">
        <v>86</v>
      </c>
      <c r="C46" s="283" t="s">
        <v>87</v>
      </c>
      <c r="D46" s="284" t="s">
        <v>88</v>
      </c>
      <c r="E46" s="284" t="s">
        <v>89</v>
      </c>
      <c r="F46" s="284" t="s">
        <v>90</v>
      </c>
      <c r="G46" s="283" t="s">
        <v>91</v>
      </c>
      <c r="H46" s="285" t="s">
        <v>92</v>
      </c>
      <c r="I46" s="270"/>
    </row>
    <row r="47" spans="1:9" ht="15">
      <c r="A47" s="82"/>
      <c r="B47" s="248"/>
      <c r="C47" s="249"/>
      <c r="D47" s="266"/>
      <c r="E47" s="266"/>
      <c r="F47" s="266"/>
      <c r="G47" s="249"/>
      <c r="H47" s="267"/>
    </row>
    <row r="48" spans="1:9" ht="15">
      <c r="A48" s="81" t="s">
        <v>52</v>
      </c>
      <c r="B48" s="246">
        <v>118.23193499999999</v>
      </c>
      <c r="C48" s="247">
        <v>32.178367203838697</v>
      </c>
      <c r="D48" s="247">
        <f>SUM(B48:C48)</f>
        <v>150.41030220383868</v>
      </c>
      <c r="E48" s="247">
        <v>124.11</v>
      </c>
      <c r="F48" s="247">
        <v>138.4</v>
      </c>
      <c r="G48" s="296">
        <f>F48-E48</f>
        <v>14.290000000000006</v>
      </c>
      <c r="H48" s="267">
        <f>G48/E48</f>
        <v>0.11513979534284108</v>
      </c>
    </row>
    <row r="49" spans="1:9" ht="15">
      <c r="A49" s="82"/>
      <c r="B49" s="248"/>
      <c r="C49" s="249"/>
      <c r="D49" s="249"/>
      <c r="E49" s="249"/>
      <c r="F49" s="249"/>
      <c r="G49" s="249"/>
      <c r="H49" s="267"/>
    </row>
    <row r="50" spans="1:9" ht="15">
      <c r="A50" s="84" t="s">
        <v>41</v>
      </c>
      <c r="B50" s="250">
        <v>26.499105</v>
      </c>
      <c r="C50" s="251">
        <v>14</v>
      </c>
      <c r="D50" s="251">
        <f>SUM(B50:C50)</f>
        <v>40.499105</v>
      </c>
      <c r="E50" s="251">
        <v>29</v>
      </c>
      <c r="F50" s="251">
        <v>31</v>
      </c>
      <c r="G50" s="295">
        <f>F50-E50</f>
        <v>2</v>
      </c>
      <c r="H50" s="268">
        <f>G50/E50</f>
        <v>6.8965517241379309E-2</v>
      </c>
    </row>
    <row r="51" spans="1:9" ht="15">
      <c r="A51" s="84"/>
      <c r="B51" s="166"/>
      <c r="C51" s="202"/>
      <c r="D51" s="202"/>
      <c r="E51" s="202"/>
      <c r="F51" s="202"/>
      <c r="G51" s="202"/>
      <c r="H51" s="267"/>
    </row>
    <row r="52" spans="1:9" ht="17.25">
      <c r="A52" s="63" t="s">
        <v>66</v>
      </c>
      <c r="B52" s="163">
        <f>+B39+B41+B43+B45+B48+B50</f>
        <v>664.99053300000003</v>
      </c>
      <c r="C52" s="181">
        <f>C39+C41+C43+C45+C48+C50</f>
        <v>264.98860999999988</v>
      </c>
      <c r="D52" s="181">
        <f>SUM(B52:C52)</f>
        <v>929.97914299999991</v>
      </c>
      <c r="E52" s="181">
        <f>E39+E41+E43+E45+E48+E50</f>
        <v>743.93</v>
      </c>
      <c r="F52" s="181">
        <f>SUM(F39:F45,F48:F50)</f>
        <v>825.67</v>
      </c>
      <c r="G52" s="181">
        <f>SUM(G39:G45,G48:G50)</f>
        <v>81.739999999999995</v>
      </c>
      <c r="H52" s="267">
        <f>G52/E52</f>
        <v>0.10987592918688587</v>
      </c>
    </row>
    <row r="53" spans="1:9" ht="13.5" thickBot="1">
      <c r="A53" s="21"/>
      <c r="B53" s="22"/>
      <c r="C53" s="22"/>
      <c r="D53" s="22"/>
      <c r="E53" s="22"/>
      <c r="F53" s="22"/>
      <c r="G53" s="22"/>
      <c r="H53" s="23"/>
    </row>
    <row r="54" spans="1:9">
      <c r="A54" s="52"/>
      <c r="B54" s="19"/>
      <c r="C54" s="19"/>
      <c r="D54" s="19"/>
      <c r="E54" s="19"/>
      <c r="F54" s="19"/>
      <c r="G54" s="19"/>
      <c r="H54" s="20"/>
    </row>
    <row r="55" spans="1:9" ht="13.5">
      <c r="A55" s="307" t="s">
        <v>119</v>
      </c>
      <c r="B55" s="19"/>
      <c r="C55" s="19"/>
      <c r="D55" s="19"/>
      <c r="E55" s="19"/>
      <c r="F55" s="19"/>
      <c r="G55" s="19"/>
      <c r="H55" s="20"/>
    </row>
    <row r="56" spans="1:9">
      <c r="A56" s="308" t="s">
        <v>120</v>
      </c>
      <c r="B56" s="308"/>
      <c r="C56" s="308"/>
      <c r="D56" s="308"/>
      <c r="E56" s="308"/>
      <c r="F56" s="308"/>
      <c r="G56" s="308"/>
      <c r="H56" s="308"/>
      <c r="I56" s="218"/>
    </row>
    <row r="57" spans="1:9">
      <c r="A57" s="315" t="s">
        <v>116</v>
      </c>
      <c r="B57" s="316"/>
      <c r="C57" s="316"/>
      <c r="D57" s="316"/>
      <c r="E57" s="316"/>
      <c r="F57" s="316"/>
      <c r="G57" s="316"/>
      <c r="H57" s="316"/>
      <c r="I57" s="218"/>
    </row>
    <row r="58" spans="1:9">
      <c r="A58" s="301" t="s">
        <v>117</v>
      </c>
      <c r="B58" s="299"/>
      <c r="C58" s="299"/>
      <c r="D58" s="299"/>
      <c r="E58" s="299"/>
      <c r="F58" s="299"/>
      <c r="G58" s="299"/>
      <c r="H58" s="299"/>
      <c r="I58" s="218"/>
    </row>
    <row r="59" spans="1:9" ht="13.5" customHeight="1">
      <c r="A59" s="311" t="s">
        <v>110</v>
      </c>
      <c r="B59" s="311"/>
      <c r="C59" s="311"/>
      <c r="D59" s="311"/>
      <c r="E59" s="311"/>
      <c r="F59" s="311"/>
      <c r="G59" s="311"/>
      <c r="H59" s="311"/>
    </row>
    <row r="60" spans="1:9">
      <c r="A60" s="309" t="s">
        <v>109</v>
      </c>
      <c r="B60" s="309"/>
      <c r="C60" s="309"/>
      <c r="D60" s="309"/>
      <c r="E60" s="309"/>
      <c r="F60" s="309"/>
      <c r="G60" s="309"/>
      <c r="H60" s="309"/>
    </row>
    <row r="61" spans="1:9" ht="13.5">
      <c r="A61" s="314" t="s">
        <v>105</v>
      </c>
      <c r="B61" s="314"/>
      <c r="C61" s="314"/>
      <c r="D61" s="314"/>
      <c r="E61" s="314"/>
      <c r="F61" s="314"/>
      <c r="G61" s="314"/>
      <c r="H61" s="314"/>
    </row>
    <row r="62" spans="1:9">
      <c r="A62" s="300" t="s">
        <v>106</v>
      </c>
      <c r="B62" s="38"/>
      <c r="C62" s="38"/>
      <c r="D62" s="38"/>
      <c r="E62" s="38"/>
      <c r="F62" s="38"/>
      <c r="G62" s="38"/>
      <c r="H62" s="37"/>
    </row>
    <row r="63" spans="1:9" ht="13.5">
      <c r="A63" s="310" t="s">
        <v>104</v>
      </c>
      <c r="B63" s="310"/>
      <c r="C63" s="310"/>
      <c r="D63" s="310"/>
      <c r="E63" s="310"/>
      <c r="F63" s="310"/>
      <c r="G63" s="310"/>
      <c r="H63" s="310"/>
    </row>
    <row r="64" spans="1:9" ht="12.75" customHeight="1">
      <c r="A64" s="310" t="s">
        <v>102</v>
      </c>
      <c r="B64" s="310"/>
      <c r="C64" s="310"/>
      <c r="D64" s="310"/>
      <c r="E64" s="310"/>
      <c r="F64" s="310"/>
      <c r="G64" s="310"/>
      <c r="H64" s="310"/>
    </row>
    <row r="65" spans="1:12" ht="13.5">
      <c r="A65" s="310" t="s">
        <v>118</v>
      </c>
      <c r="B65" s="310"/>
      <c r="C65" s="310"/>
      <c r="D65" s="310"/>
      <c r="E65" s="310"/>
      <c r="F65" s="310"/>
      <c r="G65" s="310"/>
      <c r="H65" s="310"/>
    </row>
    <row r="66" spans="1:12">
      <c r="A66" s="24"/>
      <c r="B66" s="25"/>
      <c r="C66" s="25"/>
      <c r="D66" s="25"/>
      <c r="E66" s="25"/>
      <c r="F66" s="25"/>
      <c r="G66" s="26"/>
      <c r="H66" s="27"/>
    </row>
    <row r="67" spans="1:12" ht="15.75">
      <c r="A67" s="313" t="s">
        <v>95</v>
      </c>
      <c r="B67" s="313"/>
      <c r="C67" s="313"/>
      <c r="D67" s="313"/>
      <c r="E67" s="313"/>
      <c r="F67" s="313"/>
      <c r="G67" s="313"/>
      <c r="H67" s="313"/>
      <c r="L67" s="306"/>
    </row>
    <row r="68" spans="1:12">
      <c r="A68" s="59" t="s">
        <v>27</v>
      </c>
      <c r="B68" s="60"/>
      <c r="C68" s="60"/>
      <c r="D68" s="60"/>
      <c r="E68" s="60"/>
      <c r="F68" s="60"/>
      <c r="G68" s="59"/>
      <c r="H68" s="61"/>
    </row>
    <row r="69" spans="1:12" ht="13.5" thickBot="1">
      <c r="A69" s="57"/>
      <c r="B69" s="57"/>
      <c r="C69" s="57"/>
      <c r="D69" s="57"/>
      <c r="E69" s="57"/>
      <c r="F69" s="57"/>
      <c r="G69" s="57"/>
      <c r="H69" s="58"/>
    </row>
    <row r="70" spans="1:12" ht="15">
      <c r="A70" s="68"/>
      <c r="B70" s="144" t="s">
        <v>55</v>
      </c>
      <c r="C70" s="155" t="s">
        <v>55</v>
      </c>
      <c r="D70" s="155" t="s">
        <v>55</v>
      </c>
      <c r="E70" s="155"/>
      <c r="F70" s="156"/>
      <c r="G70" s="142" t="s">
        <v>32</v>
      </c>
      <c r="H70" s="143"/>
    </row>
    <row r="71" spans="1:12" ht="15">
      <c r="A71" s="141" t="s">
        <v>0</v>
      </c>
      <c r="B71" s="144" t="s">
        <v>73</v>
      </c>
      <c r="C71" s="145" t="s">
        <v>61</v>
      </c>
      <c r="D71" s="145" t="s">
        <v>74</v>
      </c>
      <c r="E71" s="155" t="s">
        <v>58</v>
      </c>
      <c r="F71" s="157" t="s">
        <v>72</v>
      </c>
      <c r="G71" s="146" t="s">
        <v>108</v>
      </c>
      <c r="H71" s="147"/>
    </row>
    <row r="72" spans="1:12" ht="15.75" thickBot="1">
      <c r="A72" s="148"/>
      <c r="B72" s="149" t="s">
        <v>28</v>
      </c>
      <c r="C72" s="149" t="s">
        <v>28</v>
      </c>
      <c r="D72" s="149" t="s">
        <v>28</v>
      </c>
      <c r="E72" s="149" t="s">
        <v>107</v>
      </c>
      <c r="F72" s="149" t="s">
        <v>29</v>
      </c>
      <c r="G72" s="150" t="s">
        <v>30</v>
      </c>
      <c r="H72" s="151" t="s">
        <v>31</v>
      </c>
    </row>
    <row r="74" spans="1:12" ht="14.25">
      <c r="A74" s="85" t="s">
        <v>10</v>
      </c>
      <c r="B74" s="86"/>
      <c r="C74" s="86"/>
      <c r="D74" s="86"/>
      <c r="E74" s="86"/>
      <c r="F74" s="86"/>
      <c r="G74" s="86"/>
      <c r="H74" s="87"/>
    </row>
    <row r="75" spans="1:12" ht="14.25">
      <c r="A75" s="86"/>
      <c r="B75" s="86"/>
      <c r="C75" s="86"/>
      <c r="D75" s="86"/>
      <c r="E75" s="86"/>
      <c r="F75" s="88"/>
      <c r="G75" s="86"/>
      <c r="H75" s="87"/>
    </row>
    <row r="76" spans="1:12" ht="15">
      <c r="A76" s="89" t="s">
        <v>62</v>
      </c>
      <c r="B76" s="181">
        <v>245.54072300000001</v>
      </c>
      <c r="C76" s="181">
        <v>68.2</v>
      </c>
      <c r="D76" s="181">
        <f>SUM(B76:C76)</f>
        <v>313.740723</v>
      </c>
      <c r="E76" s="181">
        <v>259.8</v>
      </c>
      <c r="F76" s="181">
        <v>280.8</v>
      </c>
      <c r="G76" s="181">
        <f>F76-E76</f>
        <v>21</v>
      </c>
      <c r="H76" s="179">
        <f>G76/E76</f>
        <v>8.0831408775981523E-2</v>
      </c>
    </row>
    <row r="77" spans="1:12" ht="15">
      <c r="A77" s="90"/>
      <c r="B77" s="214"/>
      <c r="C77" s="214"/>
      <c r="D77" s="214"/>
      <c r="E77" s="214"/>
      <c r="F77" s="214"/>
      <c r="G77" s="214"/>
      <c r="H77" s="213"/>
    </row>
    <row r="78" spans="1:12" ht="25.5" customHeight="1">
      <c r="A78" s="89" t="s">
        <v>34</v>
      </c>
      <c r="B78" s="247">
        <v>171.01230799999999</v>
      </c>
      <c r="C78" s="247">
        <v>85.22</v>
      </c>
      <c r="D78" s="247">
        <f>SUM(B78:C78)</f>
        <v>256.23230799999999</v>
      </c>
      <c r="E78" s="247">
        <v>183</v>
      </c>
      <c r="F78" s="247">
        <v>199</v>
      </c>
      <c r="G78" s="247">
        <f>F78-E78</f>
        <v>16</v>
      </c>
      <c r="H78" s="179">
        <f>G78/E78</f>
        <v>8.7431693989071038E-2</v>
      </c>
    </row>
    <row r="79" spans="1:12" ht="15">
      <c r="A79" s="90"/>
      <c r="B79" s="214"/>
      <c r="C79" s="214"/>
      <c r="D79" s="214"/>
      <c r="E79" s="214"/>
      <c r="F79" s="214"/>
      <c r="G79" s="247"/>
      <c r="H79" s="179"/>
    </row>
    <row r="80" spans="1:12" ht="41.25" customHeight="1">
      <c r="A80" s="177" t="s">
        <v>67</v>
      </c>
      <c r="B80" s="215">
        <v>61.472481999999999</v>
      </c>
      <c r="C80" s="215">
        <v>79.58</v>
      </c>
      <c r="D80" s="215">
        <f>SUM(B80:C80)</f>
        <v>141.052482</v>
      </c>
      <c r="E80" s="215">
        <v>97.92</v>
      </c>
      <c r="F80" s="215">
        <v>97.6</v>
      </c>
      <c r="G80" s="255">
        <f>F80-E80</f>
        <v>-0.32000000000000739</v>
      </c>
      <c r="H80" s="194">
        <f>G80/E80</f>
        <v>-3.2679738562092259E-3</v>
      </c>
      <c r="J80" s="215"/>
      <c r="K80" s="215"/>
    </row>
    <row r="81" spans="1:8" ht="15">
      <c r="A81" s="89" t="s">
        <v>35</v>
      </c>
      <c r="B81" s="247">
        <v>330.50923299999999</v>
      </c>
      <c r="C81" s="247">
        <v>113.99974</v>
      </c>
      <c r="D81" s="247">
        <f>SUM(B81:C81)</f>
        <v>444.50897299999997</v>
      </c>
      <c r="E81" s="247">
        <v>348.92</v>
      </c>
      <c r="F81" s="247">
        <v>377.89</v>
      </c>
      <c r="G81" s="255">
        <f>F81-E81</f>
        <v>28.96999999999997</v>
      </c>
      <c r="H81" s="194">
        <f>G81/E81</f>
        <v>8.3027628109595228E-2</v>
      </c>
    </row>
    <row r="82" spans="1:8" ht="15">
      <c r="A82" s="91"/>
      <c r="B82" s="216"/>
      <c r="C82" s="216"/>
      <c r="D82" s="216"/>
      <c r="E82" s="216"/>
      <c r="F82" s="216"/>
      <c r="G82" s="216"/>
      <c r="H82" s="232"/>
    </row>
    <row r="83" spans="1:8" ht="15">
      <c r="A83" s="85" t="s">
        <v>70</v>
      </c>
      <c r="B83" s="181">
        <f>B76+B78+B81+B80</f>
        <v>808.53474600000004</v>
      </c>
      <c r="C83" s="181">
        <f>C76+C78+C81+C80</f>
        <v>346.99974000000003</v>
      </c>
      <c r="D83" s="181">
        <f>SUM(B83:C83)</f>
        <v>1155.534486</v>
      </c>
      <c r="E83" s="181">
        <f>E76+E78+E81+E80</f>
        <v>889.64</v>
      </c>
      <c r="F83" s="181">
        <f>F76+F78+F81+F80</f>
        <v>955.29000000000008</v>
      </c>
      <c r="G83" s="181">
        <f>G76+G78+G80+G81</f>
        <v>65.649999999999963</v>
      </c>
      <c r="H83" s="179">
        <f>G83/E83</f>
        <v>7.3793894159435242E-2</v>
      </c>
    </row>
    <row r="84" spans="1:8" ht="13.5" thickBot="1">
      <c r="A84" s="28"/>
      <c r="B84" s="29"/>
      <c r="C84" s="28"/>
      <c r="D84" s="28"/>
      <c r="E84" s="28"/>
      <c r="F84" s="28"/>
      <c r="G84" s="28"/>
      <c r="H84" s="30"/>
    </row>
    <row r="85" spans="1:8">
      <c r="A85" s="31"/>
      <c r="B85" s="32"/>
      <c r="C85" s="31"/>
      <c r="D85" s="31"/>
      <c r="E85" s="31"/>
      <c r="F85" s="32"/>
      <c r="G85" s="32"/>
      <c r="H85" s="33"/>
    </row>
    <row r="86" spans="1:8" ht="14.25">
      <c r="A86" s="92" t="s">
        <v>11</v>
      </c>
      <c r="B86" s="93"/>
      <c r="C86" s="93"/>
      <c r="D86" s="93"/>
      <c r="E86" s="93"/>
      <c r="F86" s="93"/>
      <c r="G86" s="93"/>
      <c r="H86" s="94"/>
    </row>
    <row r="87" spans="1:8" ht="15">
      <c r="A87" s="35"/>
      <c r="B87" s="93"/>
      <c r="C87" s="93"/>
      <c r="D87" s="93"/>
      <c r="E87" s="93"/>
      <c r="F87" s="93"/>
      <c r="G87" s="93"/>
      <c r="H87" s="94"/>
    </row>
    <row r="88" spans="1:8" ht="15">
      <c r="A88" s="95" t="s">
        <v>12</v>
      </c>
      <c r="B88" s="163">
        <v>228.672935</v>
      </c>
      <c r="C88" s="181">
        <v>85.8</v>
      </c>
      <c r="D88" s="181">
        <f>SUM(B88:C88)</f>
        <v>314.47293500000001</v>
      </c>
      <c r="E88" s="181">
        <v>245.69</v>
      </c>
      <c r="F88" s="181">
        <v>251.77</v>
      </c>
      <c r="G88" s="193">
        <f>F88-E88</f>
        <v>6.0800000000000125</v>
      </c>
      <c r="H88" s="194">
        <f>G88/E88</f>
        <v>2.4746631934551722E-2</v>
      </c>
    </row>
    <row r="89" spans="1:8" ht="15">
      <c r="A89" s="96"/>
      <c r="B89" s="97"/>
      <c r="C89" s="196"/>
      <c r="D89" s="196"/>
      <c r="E89" s="196"/>
      <c r="F89" s="196"/>
      <c r="G89" s="197"/>
      <c r="H89" s="196"/>
    </row>
    <row r="90" spans="1:8" ht="18" customHeight="1">
      <c r="A90" s="95" t="s">
        <v>13</v>
      </c>
      <c r="B90" s="164">
        <v>211.66910200000001</v>
      </c>
      <c r="C90" s="195">
        <v>87.359834000000006</v>
      </c>
      <c r="D90" s="195">
        <f>SUM(B90:C90)</f>
        <v>299.02893600000004</v>
      </c>
      <c r="E90" s="195">
        <v>233.73</v>
      </c>
      <c r="F90" s="195">
        <v>247.56</v>
      </c>
      <c r="G90" s="255">
        <f>F90-E90</f>
        <v>13.830000000000013</v>
      </c>
      <c r="H90" s="194">
        <f>G90/E90</f>
        <v>5.9170838146579439E-2</v>
      </c>
    </row>
    <row r="91" spans="1:8" ht="15">
      <c r="A91" s="96"/>
      <c r="B91" s="97"/>
      <c r="C91" s="196"/>
      <c r="D91" s="196"/>
      <c r="E91" s="196"/>
      <c r="F91" s="196"/>
      <c r="G91" s="256"/>
      <c r="H91" s="196"/>
    </row>
    <row r="92" spans="1:8" ht="19.5" customHeight="1">
      <c r="A92" s="95" t="s">
        <v>14</v>
      </c>
      <c r="B92" s="164">
        <v>282.52277400000003</v>
      </c>
      <c r="C92" s="195">
        <v>108.17081399999999</v>
      </c>
      <c r="D92" s="195">
        <f>SUM(B92:C92)</f>
        <v>390.69358800000003</v>
      </c>
      <c r="E92" s="195">
        <v>302.67</v>
      </c>
      <c r="F92" s="195">
        <v>319.37</v>
      </c>
      <c r="G92" s="255">
        <f>F92-E92</f>
        <v>16.699999999999989</v>
      </c>
      <c r="H92" s="194">
        <f>G92/E92</f>
        <v>5.5175603792909728E-2</v>
      </c>
    </row>
    <row r="93" spans="1:8" ht="15">
      <c r="A93" s="96"/>
      <c r="B93" s="97"/>
      <c r="C93" s="196"/>
      <c r="D93" s="196"/>
      <c r="E93" s="196"/>
      <c r="F93" s="196"/>
      <c r="G93" s="256"/>
      <c r="H93" s="196"/>
    </row>
    <row r="94" spans="1:8" ht="15.75" customHeight="1">
      <c r="A94" s="96" t="s">
        <v>15</v>
      </c>
      <c r="B94" s="164">
        <v>224.839585</v>
      </c>
      <c r="C94" s="195">
        <v>97.341857000000005</v>
      </c>
      <c r="D94" s="195">
        <f>SUM(B94:C94)</f>
        <v>322.181442</v>
      </c>
      <c r="E94" s="195">
        <v>241.38</v>
      </c>
      <c r="F94" s="195">
        <v>253.46</v>
      </c>
      <c r="G94" s="255">
        <f>F94-E94</f>
        <v>12.080000000000013</v>
      </c>
      <c r="H94" s="194">
        <f>G94/E94</f>
        <v>5.0045571298367772E-2</v>
      </c>
    </row>
    <row r="95" spans="1:8" ht="15">
      <c r="A95" s="96"/>
      <c r="B95" s="97"/>
      <c r="C95" s="196"/>
      <c r="D95" s="196"/>
      <c r="E95" s="196"/>
      <c r="F95" s="196"/>
      <c r="G95" s="256"/>
      <c r="H95" s="196"/>
    </row>
    <row r="96" spans="1:8" ht="18" customHeight="1">
      <c r="A96" s="95" t="s">
        <v>16</v>
      </c>
      <c r="B96" s="164">
        <v>262.47006900000002</v>
      </c>
      <c r="C96" s="195">
        <v>96.3</v>
      </c>
      <c r="D96" s="195">
        <f>SUM(B96:C96)</f>
        <v>358.77006900000003</v>
      </c>
      <c r="E96" s="195">
        <v>290.04000000000002</v>
      </c>
      <c r="F96" s="195">
        <v>298.19</v>
      </c>
      <c r="G96" s="255">
        <f>F96-E96</f>
        <v>8.1499999999999773</v>
      </c>
      <c r="H96" s="194">
        <f>G96/E96</f>
        <v>2.8099572472762298E-2</v>
      </c>
    </row>
    <row r="97" spans="1:16" ht="15">
      <c r="A97" s="96"/>
      <c r="B97" s="97"/>
      <c r="C97" s="196"/>
      <c r="D97" s="196"/>
      <c r="E97" s="196"/>
      <c r="F97" s="196"/>
      <c r="G97" s="256"/>
      <c r="H97" s="196"/>
    </row>
    <row r="98" spans="1:16" ht="16.5" customHeight="1">
      <c r="A98" s="96" t="s">
        <v>17</v>
      </c>
      <c r="B98" s="164">
        <v>33.702787000000001</v>
      </c>
      <c r="C98" s="195">
        <v>0</v>
      </c>
      <c r="D98" s="195">
        <f>SUM(B98:C98)</f>
        <v>33.702787000000001</v>
      </c>
      <c r="E98" s="195">
        <v>38.33</v>
      </c>
      <c r="F98" s="195">
        <v>39.56</v>
      </c>
      <c r="G98" s="255">
        <f>F98-E98</f>
        <v>1.230000000000004</v>
      </c>
      <c r="H98" s="194">
        <f>G98/E98</f>
        <v>3.2089746934516147E-2</v>
      </c>
    </row>
    <row r="99" spans="1:16" s="53" customFormat="1" ht="19.5" customHeight="1">
      <c r="A99" s="96"/>
      <c r="B99" s="98"/>
      <c r="C99" s="198"/>
      <c r="D99" s="198"/>
      <c r="E99" s="198"/>
      <c r="F99" s="198"/>
      <c r="G99" s="199"/>
      <c r="H99" s="232"/>
    </row>
    <row r="100" spans="1:16" s="53" customFormat="1" ht="14.25" customHeight="1">
      <c r="A100" s="92" t="s">
        <v>18</v>
      </c>
      <c r="B100" s="163">
        <f>B88+B90+B92+B94+B96+B98</f>
        <v>1243.877252</v>
      </c>
      <c r="C100" s="181">
        <f>C88+C90+C92+C94+C96+C98</f>
        <v>474.97250500000001</v>
      </c>
      <c r="D100" s="181">
        <f>SUM(B100:C100)</f>
        <v>1718.849757</v>
      </c>
      <c r="E100" s="181">
        <f>E88+E90+E92+E94+E96+E98</f>
        <v>1351.84</v>
      </c>
      <c r="F100" s="181">
        <f>F88+F90+F92+F94+F96+F98</f>
        <v>1409.91</v>
      </c>
      <c r="G100" s="181">
        <f>SUM(G88:G98)</f>
        <v>58.070000000000007</v>
      </c>
      <c r="H100" s="194">
        <f>G100/E100</f>
        <v>4.2956267013847797E-2</v>
      </c>
    </row>
    <row r="101" spans="1:16" ht="13.5" thickBot="1">
      <c r="A101" s="21"/>
      <c r="B101" s="22"/>
      <c r="C101" s="22"/>
      <c r="D101" s="22"/>
      <c r="E101" s="22"/>
      <c r="F101" s="22"/>
      <c r="G101" s="22"/>
      <c r="H101" s="23"/>
    </row>
    <row r="102" spans="1:16">
      <c r="A102" s="52"/>
      <c r="B102" s="19"/>
      <c r="C102" s="19"/>
      <c r="D102" s="19"/>
      <c r="E102" s="19"/>
      <c r="F102" s="19"/>
      <c r="G102" s="19"/>
      <c r="H102" s="20"/>
    </row>
    <row r="103" spans="1:16" ht="14.25">
      <c r="A103" s="99" t="s">
        <v>64</v>
      </c>
      <c r="B103" s="100"/>
      <c r="C103" s="100"/>
      <c r="D103" s="100"/>
      <c r="E103" s="100"/>
      <c r="F103" s="101"/>
      <c r="G103" s="100"/>
      <c r="H103" s="102"/>
    </row>
    <row r="104" spans="1:16" ht="15">
      <c r="A104" s="36"/>
      <c r="B104" s="234"/>
      <c r="C104" s="234"/>
      <c r="D104" s="234"/>
      <c r="E104" s="234"/>
      <c r="F104" s="235"/>
      <c r="G104" s="234"/>
      <c r="H104" s="236"/>
    </row>
    <row r="105" spans="1:16" ht="15">
      <c r="A105" s="103" t="s">
        <v>19</v>
      </c>
      <c r="B105" s="231">
        <v>94.82</v>
      </c>
      <c r="C105" s="229">
        <f>41.809957-0.71</f>
        <v>41.099956999999996</v>
      </c>
      <c r="D105" s="229">
        <f>SUM(B105:C105)</f>
        <v>135.91995699999998</v>
      </c>
      <c r="E105" s="229">
        <v>99.05</v>
      </c>
      <c r="F105" s="229">
        <v>104.12</v>
      </c>
      <c r="G105" s="229">
        <f>F105-E105</f>
        <v>5.0700000000000074</v>
      </c>
      <c r="H105" s="237">
        <f>G105/E105</f>
        <v>5.1186269560827939E-2</v>
      </c>
    </row>
    <row r="106" spans="1:16" ht="15">
      <c r="A106" s="106"/>
      <c r="B106" s="243"/>
      <c r="C106" s="244"/>
      <c r="D106" s="244"/>
      <c r="E106" s="244"/>
      <c r="F106" s="244"/>
      <c r="G106" s="244"/>
      <c r="H106" s="244"/>
    </row>
    <row r="107" spans="1:16" ht="15">
      <c r="A107" s="103" t="s">
        <v>20</v>
      </c>
      <c r="B107" s="260">
        <v>88.12</v>
      </c>
      <c r="C107" s="260">
        <v>43.157389999999999</v>
      </c>
      <c r="D107" s="260">
        <f>SUM(B107:C107)</f>
        <v>131.27739</v>
      </c>
      <c r="E107" s="239">
        <v>94.58</v>
      </c>
      <c r="F107" s="239">
        <v>99.21</v>
      </c>
      <c r="G107" s="257">
        <f>F107-E107</f>
        <v>4.6299999999999955</v>
      </c>
      <c r="H107" s="237">
        <f>G107/E107</f>
        <v>4.8953267075491601E-2</v>
      </c>
    </row>
    <row r="108" spans="1:16" ht="15">
      <c r="A108" s="103"/>
      <c r="B108" s="260"/>
      <c r="C108" s="260"/>
      <c r="D108" s="260"/>
      <c r="E108" s="239"/>
      <c r="F108" s="239"/>
      <c r="G108" s="257"/>
      <c r="H108" s="237"/>
    </row>
    <row r="109" spans="1:16" ht="15">
      <c r="A109" s="103" t="s">
        <v>21</v>
      </c>
      <c r="B109" s="238">
        <v>38.71</v>
      </c>
      <c r="C109" s="239">
        <v>0</v>
      </c>
      <c r="D109" s="239">
        <f>SUM(B109:C109)</f>
        <v>38.71</v>
      </c>
      <c r="E109" s="239">
        <v>34.619999999999997</v>
      </c>
      <c r="F109" s="239">
        <v>36.72</v>
      </c>
      <c r="G109" s="257">
        <f>F109-E109</f>
        <v>2.1000000000000014</v>
      </c>
      <c r="H109" s="237">
        <f>G109/E109</f>
        <v>6.0658578856152556E-2</v>
      </c>
      <c r="J109" s="314"/>
      <c r="K109" s="314"/>
      <c r="L109" s="314"/>
      <c r="M109" s="314"/>
      <c r="N109" s="314"/>
      <c r="O109" s="314"/>
      <c r="P109" s="314"/>
    </row>
    <row r="110" spans="1:16" ht="15">
      <c r="A110" s="103"/>
      <c r="B110" s="238"/>
      <c r="C110" s="239"/>
      <c r="D110" s="239"/>
      <c r="E110" s="239"/>
      <c r="F110" s="239"/>
      <c r="G110" s="257"/>
      <c r="H110" s="237"/>
      <c r="J110" s="38"/>
      <c r="K110" s="38"/>
      <c r="L110" s="38"/>
      <c r="M110" s="38"/>
      <c r="N110" s="38"/>
      <c r="O110" s="38"/>
      <c r="P110" s="37"/>
    </row>
    <row r="111" spans="1:16" ht="15">
      <c r="A111" s="287" t="s">
        <v>93</v>
      </c>
      <c r="B111" s="239">
        <v>18.91</v>
      </c>
      <c r="C111" s="239">
        <f>0.71</f>
        <v>0.71</v>
      </c>
      <c r="D111" s="239">
        <f>SUM(B111:C111)</f>
        <v>19.62</v>
      </c>
      <c r="E111" s="239">
        <v>27</v>
      </c>
      <c r="F111" s="239">
        <v>28.74</v>
      </c>
      <c r="G111" s="257">
        <f>F111-E111</f>
        <v>1.7399999999999984</v>
      </c>
      <c r="H111" s="237">
        <f>G111/E111</f>
        <v>6.4444444444444388E-2</v>
      </c>
    </row>
    <row r="112" spans="1:16" ht="15">
      <c r="A112" s="106"/>
      <c r="B112" s="240"/>
      <c r="C112" s="241"/>
      <c r="D112" s="241"/>
      <c r="E112" s="241"/>
      <c r="F112" s="241"/>
      <c r="G112" s="241"/>
      <c r="H112" s="242"/>
    </row>
    <row r="113" spans="1:8" s="245" customFormat="1" ht="24.75" customHeight="1">
      <c r="A113" s="99" t="s">
        <v>71</v>
      </c>
      <c r="B113" s="231">
        <f>B105+B107+B109+B111</f>
        <v>240.56</v>
      </c>
      <c r="C113" s="231">
        <f>C105+C107+C109+C111</f>
        <v>84.96734699999999</v>
      </c>
      <c r="D113" s="231">
        <f>SUM(B113:C113)</f>
        <v>325.52734699999996</v>
      </c>
      <c r="E113" s="231">
        <f>E105+E107+E109+E111</f>
        <v>255.25</v>
      </c>
      <c r="F113" s="231">
        <f>F105+F107+F109+F111</f>
        <v>268.78999999999996</v>
      </c>
      <c r="G113" s="231">
        <f>G105+G107+G109+G111</f>
        <v>13.540000000000003</v>
      </c>
      <c r="H113" s="237">
        <f>G113/E113</f>
        <v>5.3046033300685615E-2</v>
      </c>
    </row>
    <row r="114" spans="1:8" ht="13.5" thickBot="1">
      <c r="A114" s="54"/>
      <c r="B114" s="55"/>
      <c r="C114" s="55"/>
      <c r="D114" s="55"/>
      <c r="E114" s="55"/>
      <c r="F114" s="55"/>
      <c r="G114" s="55"/>
      <c r="H114" s="56"/>
    </row>
    <row r="115" spans="1:8">
      <c r="A115" s="303"/>
      <c r="B115" s="304"/>
      <c r="C115" s="304"/>
      <c r="D115" s="304"/>
      <c r="E115" s="304"/>
      <c r="F115" s="304"/>
      <c r="G115" s="304"/>
      <c r="H115" s="305"/>
    </row>
    <row r="116" spans="1:8" ht="12.75" customHeight="1">
      <c r="A116" s="307" t="s">
        <v>119</v>
      </c>
      <c r="B116" s="19"/>
      <c r="C116" s="19"/>
      <c r="D116" s="19"/>
      <c r="E116" s="19"/>
      <c r="F116" s="19"/>
      <c r="G116" s="19"/>
      <c r="H116" s="20"/>
    </row>
    <row r="117" spans="1:8" ht="12.75" customHeight="1">
      <c r="A117" s="308" t="s">
        <v>120</v>
      </c>
      <c r="B117" s="308"/>
      <c r="C117" s="308"/>
      <c r="D117" s="308"/>
      <c r="E117" s="308"/>
      <c r="F117" s="308"/>
      <c r="G117" s="308"/>
      <c r="H117" s="308"/>
    </row>
    <row r="118" spans="1:8" ht="12.75" customHeight="1">
      <c r="A118" s="315" t="s">
        <v>116</v>
      </c>
      <c r="B118" s="316"/>
      <c r="C118" s="316"/>
      <c r="D118" s="316"/>
      <c r="E118" s="316"/>
      <c r="F118" s="316"/>
      <c r="G118" s="316"/>
      <c r="H118" s="316"/>
    </row>
    <row r="119" spans="1:8" ht="13.5" customHeight="1">
      <c r="A119" s="301" t="s">
        <v>117</v>
      </c>
      <c r="B119" s="302"/>
      <c r="C119" s="302"/>
      <c r="D119" s="302"/>
      <c r="E119" s="302"/>
      <c r="F119" s="302"/>
      <c r="G119" s="302"/>
      <c r="H119" s="302"/>
    </row>
    <row r="120" spans="1:8" ht="13.5" customHeight="1">
      <c r="A120" s="311" t="s">
        <v>110</v>
      </c>
      <c r="B120" s="311"/>
      <c r="C120" s="311"/>
      <c r="D120" s="311"/>
      <c r="E120" s="311"/>
      <c r="F120" s="311"/>
      <c r="G120" s="311"/>
      <c r="H120" s="311"/>
    </row>
    <row r="121" spans="1:8" ht="12.75" customHeight="1">
      <c r="A121" s="309" t="s">
        <v>109</v>
      </c>
      <c r="B121" s="309"/>
      <c r="C121" s="309"/>
      <c r="D121" s="309"/>
      <c r="E121" s="309"/>
      <c r="F121" s="309"/>
      <c r="G121" s="309"/>
      <c r="H121" s="309"/>
    </row>
    <row r="122" spans="1:8" ht="13.5" customHeight="1">
      <c r="A122" s="314" t="s">
        <v>105</v>
      </c>
      <c r="B122" s="314"/>
      <c r="C122" s="314"/>
      <c r="D122" s="314"/>
      <c r="E122" s="314"/>
      <c r="F122" s="314"/>
      <c r="G122" s="314"/>
      <c r="H122" s="314"/>
    </row>
    <row r="123" spans="1:8" ht="13.5" customHeight="1">
      <c r="A123" s="300" t="s">
        <v>106</v>
      </c>
      <c r="B123" s="38"/>
      <c r="C123" s="38"/>
      <c r="D123" s="38"/>
      <c r="E123" s="38"/>
      <c r="F123" s="38"/>
      <c r="G123" s="38"/>
      <c r="H123" s="37"/>
    </row>
    <row r="124" spans="1:8" ht="13.5" customHeight="1">
      <c r="A124" s="310" t="s">
        <v>104</v>
      </c>
      <c r="B124" s="310"/>
      <c r="C124" s="310"/>
      <c r="D124" s="310"/>
      <c r="E124" s="310"/>
      <c r="F124" s="310"/>
      <c r="G124" s="310"/>
      <c r="H124" s="310"/>
    </row>
    <row r="125" spans="1:8" ht="13.5" customHeight="1">
      <c r="A125" s="310" t="s">
        <v>102</v>
      </c>
      <c r="B125" s="310"/>
      <c r="C125" s="310"/>
      <c r="D125" s="310"/>
      <c r="E125" s="310"/>
      <c r="F125" s="310"/>
      <c r="G125" s="310"/>
      <c r="H125" s="310"/>
    </row>
    <row r="126" spans="1:8" ht="13.5">
      <c r="A126" s="310" t="s">
        <v>118</v>
      </c>
      <c r="B126" s="310"/>
      <c r="C126" s="310"/>
      <c r="D126" s="310"/>
      <c r="E126" s="310"/>
      <c r="F126" s="310"/>
      <c r="G126" s="310"/>
      <c r="H126" s="310"/>
    </row>
    <row r="127" spans="1:8">
      <c r="A127" s="300"/>
      <c r="B127" s="38"/>
      <c r="C127" s="38"/>
      <c r="D127" s="38"/>
      <c r="E127" s="38"/>
      <c r="F127" s="38"/>
      <c r="G127" s="38"/>
      <c r="H127" s="37"/>
    </row>
    <row r="128" spans="1:8">
      <c r="A128" s="300"/>
      <c r="B128" s="38"/>
      <c r="C128" s="38"/>
      <c r="D128" s="38"/>
      <c r="E128" s="38"/>
      <c r="F128" s="38"/>
      <c r="G128" s="38"/>
      <c r="H128" s="37"/>
    </row>
    <row r="129" spans="1:8" ht="15.75">
      <c r="A129" s="313" t="s">
        <v>95</v>
      </c>
      <c r="B129" s="313"/>
      <c r="C129" s="313"/>
      <c r="D129" s="313"/>
      <c r="E129" s="313"/>
      <c r="F129" s="313"/>
      <c r="G129" s="313"/>
      <c r="H129" s="313"/>
    </row>
    <row r="130" spans="1:8">
      <c r="A130" s="59" t="s">
        <v>27</v>
      </c>
      <c r="B130" s="60"/>
      <c r="C130" s="60"/>
      <c r="D130" s="60"/>
      <c r="E130" s="60"/>
      <c r="F130" s="60"/>
      <c r="G130" s="59"/>
      <c r="H130" s="61"/>
    </row>
    <row r="131" spans="1:8" ht="13.5" thickBot="1">
      <c r="A131" s="57"/>
      <c r="B131" s="57"/>
      <c r="C131" s="57"/>
      <c r="D131" s="57"/>
      <c r="E131" s="57"/>
      <c r="F131" s="57"/>
      <c r="G131" s="57"/>
      <c r="H131" s="58"/>
    </row>
    <row r="132" spans="1:8" ht="15">
      <c r="A132" s="68"/>
      <c r="B132" s="144" t="s">
        <v>55</v>
      </c>
      <c r="C132" s="155" t="s">
        <v>55</v>
      </c>
      <c r="D132" s="155" t="s">
        <v>55</v>
      </c>
      <c r="E132" s="155"/>
      <c r="F132" s="156"/>
      <c r="G132" s="142" t="s">
        <v>32</v>
      </c>
      <c r="H132" s="143"/>
    </row>
    <row r="133" spans="1:8" ht="15">
      <c r="A133" s="141" t="s">
        <v>0</v>
      </c>
      <c r="B133" s="144" t="s">
        <v>73</v>
      </c>
      <c r="C133" s="145" t="s">
        <v>61</v>
      </c>
      <c r="D133" s="145" t="s">
        <v>74</v>
      </c>
      <c r="E133" s="155" t="s">
        <v>58</v>
      </c>
      <c r="F133" s="157" t="s">
        <v>72</v>
      </c>
      <c r="G133" s="146" t="s">
        <v>108</v>
      </c>
      <c r="H133" s="147"/>
    </row>
    <row r="134" spans="1:8" ht="18.75" customHeight="1" thickBot="1">
      <c r="A134" s="148"/>
      <c r="B134" s="149" t="s">
        <v>28</v>
      </c>
      <c r="C134" s="149" t="s">
        <v>28</v>
      </c>
      <c r="D134" s="149" t="s">
        <v>28</v>
      </c>
      <c r="E134" s="149" t="s">
        <v>107</v>
      </c>
      <c r="F134" s="149" t="s">
        <v>29</v>
      </c>
      <c r="G134" s="150" t="s">
        <v>30</v>
      </c>
      <c r="H134" s="151" t="s">
        <v>31</v>
      </c>
    </row>
    <row r="135" spans="1:8" ht="10.5" customHeight="1">
      <c r="A135" s="34"/>
      <c r="B135" s="4"/>
      <c r="C135" s="190"/>
      <c r="D135" s="190"/>
      <c r="E135" s="190"/>
      <c r="F135" s="190"/>
      <c r="G135" s="191"/>
      <c r="H135" s="192"/>
    </row>
    <row r="136" spans="1:8" ht="33" customHeight="1">
      <c r="A136" s="107" t="s">
        <v>94</v>
      </c>
      <c r="B136" s="175">
        <v>47.451115999999999</v>
      </c>
      <c r="C136" s="193">
        <v>13.979998999999999</v>
      </c>
      <c r="D136" s="193">
        <f>SUM(B136:C136)</f>
        <v>61.431114999999998</v>
      </c>
      <c r="E136" s="193">
        <v>47.83</v>
      </c>
      <c r="F136" s="193">
        <v>53.26</v>
      </c>
      <c r="G136" s="193">
        <f>F136-E136</f>
        <v>5.43</v>
      </c>
      <c r="H136" s="194">
        <f>G136/E136</f>
        <v>0.11352707505749529</v>
      </c>
    </row>
    <row r="137" spans="1:8" ht="15.75" thickBot="1">
      <c r="A137" s="152"/>
      <c r="B137" s="153"/>
      <c r="C137" s="153"/>
      <c r="D137" s="153"/>
      <c r="E137" s="153"/>
      <c r="F137" s="153"/>
      <c r="G137" s="153"/>
      <c r="H137" s="154"/>
    </row>
    <row r="138" spans="1:8" ht="10.5" customHeight="1">
      <c r="A138" s="99"/>
      <c r="B138" s="108"/>
      <c r="C138" s="108"/>
      <c r="D138" s="108"/>
      <c r="E138" s="108"/>
      <c r="F138" s="108"/>
      <c r="G138" s="108"/>
      <c r="H138" s="105"/>
    </row>
    <row r="139" spans="1:8" ht="12.75" customHeight="1">
      <c r="A139" s="99" t="s">
        <v>39</v>
      </c>
      <c r="B139" s="163">
        <v>199.22750400000001</v>
      </c>
      <c r="C139" s="181">
        <v>80</v>
      </c>
      <c r="D139" s="181">
        <f>SUM(B139:C139)</f>
        <v>279.22750400000001</v>
      </c>
      <c r="E139" s="181">
        <v>214.28</v>
      </c>
      <c r="F139" s="181">
        <v>228.07</v>
      </c>
      <c r="G139" s="193">
        <f>F139-E139</f>
        <v>13.789999999999992</v>
      </c>
      <c r="H139" s="194">
        <f>G139/E139</f>
        <v>6.4355049467985773E-2</v>
      </c>
    </row>
    <row r="140" spans="1:8" ht="15.75" thickBot="1">
      <c r="A140" s="99"/>
      <c r="B140" s="108"/>
      <c r="C140" s="108"/>
      <c r="D140" s="108"/>
      <c r="E140" s="108"/>
      <c r="F140" s="108"/>
      <c r="G140" s="108"/>
      <c r="H140" s="105"/>
    </row>
    <row r="141" spans="1:8" ht="12.75" customHeight="1">
      <c r="A141" s="109"/>
      <c r="B141" s="110"/>
      <c r="C141" s="110"/>
      <c r="D141" s="110"/>
      <c r="E141" s="110"/>
      <c r="F141" s="110"/>
      <c r="G141" s="110"/>
      <c r="H141" s="111"/>
    </row>
    <row r="142" spans="1:8" ht="15">
      <c r="A142" s="107" t="s">
        <v>42</v>
      </c>
      <c r="B142" s="163"/>
      <c r="C142" s="163"/>
      <c r="D142" s="163"/>
      <c r="E142" s="163"/>
      <c r="F142" s="163"/>
      <c r="G142" s="163"/>
      <c r="H142" s="167"/>
    </row>
    <row r="143" spans="1:8" ht="15">
      <c r="A143" s="107"/>
      <c r="B143" s="172"/>
      <c r="C143" s="172"/>
      <c r="D143" s="172"/>
      <c r="E143" s="172"/>
      <c r="F143" s="172"/>
      <c r="G143" s="172"/>
      <c r="H143" s="167"/>
    </row>
    <row r="144" spans="1:8" ht="15">
      <c r="A144" s="171" t="s">
        <v>43</v>
      </c>
      <c r="B144" s="178">
        <v>98.602253000000005</v>
      </c>
      <c r="C144" s="178">
        <v>91.857212000000004</v>
      </c>
      <c r="D144" s="178">
        <f>SUM(B144:C144)</f>
        <v>190.45946500000002</v>
      </c>
      <c r="E144" s="178">
        <v>106.31</v>
      </c>
      <c r="F144" s="178">
        <v>111.36</v>
      </c>
      <c r="G144" s="193">
        <f>F144-E144</f>
        <v>5.0499999999999972</v>
      </c>
      <c r="H144" s="194">
        <f>G144/E144</f>
        <v>4.7502586774527296E-2</v>
      </c>
    </row>
    <row r="145" spans="1:9" ht="15">
      <c r="A145" s="171"/>
      <c r="B145" s="178"/>
      <c r="C145" s="178"/>
      <c r="D145" s="178"/>
      <c r="E145" s="178"/>
      <c r="F145" s="178"/>
      <c r="G145" s="178"/>
      <c r="H145" s="179"/>
    </row>
    <row r="146" spans="1:9" ht="15">
      <c r="A146" s="171" t="s">
        <v>44</v>
      </c>
      <c r="B146" s="180">
        <f>64.138113+4.506312</f>
        <v>68.644424999999998</v>
      </c>
      <c r="C146" s="180">
        <v>64.528222999999997</v>
      </c>
      <c r="D146" s="180">
        <f>SUM(B146:C146)</f>
        <v>133.17264799999998</v>
      </c>
      <c r="E146" s="180">
        <v>71.08</v>
      </c>
      <c r="F146" s="180">
        <v>75.180000000000007</v>
      </c>
      <c r="G146" s="255">
        <f>F146-E146</f>
        <v>4.1000000000000085</v>
      </c>
      <c r="H146" s="194">
        <f>G146/E146</f>
        <v>5.7681485649971984E-2</v>
      </c>
    </row>
    <row r="147" spans="1:9" ht="15">
      <c r="A147" s="171"/>
      <c r="B147" s="180"/>
      <c r="C147" s="180"/>
      <c r="D147" s="180"/>
      <c r="E147" s="180"/>
      <c r="F147" s="180"/>
      <c r="G147" s="181"/>
      <c r="H147" s="179"/>
    </row>
    <row r="148" spans="1:9" ht="13.5" customHeight="1">
      <c r="A148" s="171" t="s">
        <v>45</v>
      </c>
      <c r="B148" s="180">
        <f>177.419081+69.237454</f>
        <v>246.65653500000002</v>
      </c>
      <c r="C148" s="180">
        <v>15.5</v>
      </c>
      <c r="D148" s="180">
        <f>SUM(B148:C148)</f>
        <v>262.15653500000002</v>
      </c>
      <c r="E148" s="180">
        <v>266.76</v>
      </c>
      <c r="F148" s="180">
        <v>280.18</v>
      </c>
      <c r="G148" s="255">
        <f>F148-E148</f>
        <v>13.420000000000016</v>
      </c>
      <c r="H148" s="194">
        <f>G148/E148</f>
        <v>5.0307392412655631E-2</v>
      </c>
    </row>
    <row r="149" spans="1:9" ht="17.25" customHeight="1">
      <c r="A149" s="171" t="s">
        <v>50</v>
      </c>
      <c r="B149" s="179" t="s">
        <v>75</v>
      </c>
      <c r="C149" s="182" t="s">
        <v>78</v>
      </c>
      <c r="D149" s="182" t="s">
        <v>75</v>
      </c>
      <c r="E149" s="271" t="s">
        <v>47</v>
      </c>
      <c r="F149" s="182" t="s">
        <v>47</v>
      </c>
      <c r="G149" s="193">
        <v>0</v>
      </c>
      <c r="H149" s="194">
        <v>0</v>
      </c>
    </row>
    <row r="150" spans="1:9" ht="17.25" customHeight="1">
      <c r="A150" s="171"/>
      <c r="B150" s="182"/>
      <c r="C150" s="182"/>
      <c r="D150" s="182"/>
      <c r="E150" s="182"/>
      <c r="F150" s="182"/>
      <c r="G150" s="184"/>
      <c r="H150" s="183"/>
    </row>
    <row r="151" spans="1:9" ht="17.25" customHeight="1">
      <c r="A151" s="171" t="s">
        <v>63</v>
      </c>
      <c r="B151" s="182">
        <v>6.1217379999999997</v>
      </c>
      <c r="C151" s="193">
        <v>0</v>
      </c>
      <c r="D151" s="182">
        <f>SUM(B151:C151)</f>
        <v>6.1217379999999997</v>
      </c>
      <c r="E151" s="195">
        <v>7.01</v>
      </c>
      <c r="F151" s="182">
        <v>7.27</v>
      </c>
      <c r="G151" s="257">
        <f>F151-E151</f>
        <v>0.25999999999999979</v>
      </c>
      <c r="H151" s="179">
        <f>IF(E151&lt;&gt;0,G151/E151,"N/A")</f>
        <v>3.708987161198285E-2</v>
      </c>
      <c r="I151" s="255"/>
    </row>
    <row r="152" spans="1:9" ht="13.5" customHeight="1">
      <c r="A152" s="171"/>
      <c r="B152" s="185"/>
      <c r="C152" s="185"/>
      <c r="D152" s="185"/>
      <c r="E152" s="195"/>
      <c r="F152" s="185"/>
      <c r="G152" s="186"/>
      <c r="H152" s="183"/>
    </row>
    <row r="153" spans="1:9" ht="17.25" customHeight="1">
      <c r="A153" s="171" t="s">
        <v>111</v>
      </c>
      <c r="B153" s="187">
        <v>53.524425000000001</v>
      </c>
      <c r="C153" s="227">
        <v>0</v>
      </c>
      <c r="D153" s="187">
        <f>SUM(B153:C153)</f>
        <v>53.524425000000001</v>
      </c>
      <c r="E153" s="271" t="s">
        <v>82</v>
      </c>
      <c r="F153" s="187">
        <v>54</v>
      </c>
      <c r="G153" s="295">
        <f>F153-C153</f>
        <v>54</v>
      </c>
      <c r="H153" s="228" t="s">
        <v>96</v>
      </c>
    </row>
    <row r="154" spans="1:9" ht="12.75" customHeight="1">
      <c r="A154" s="171"/>
      <c r="B154" s="185"/>
      <c r="C154" s="185"/>
      <c r="D154" s="185"/>
      <c r="E154" s="226"/>
      <c r="F154" s="185"/>
      <c r="G154" s="188"/>
      <c r="H154" s="232"/>
    </row>
    <row r="155" spans="1:9" ht="15">
      <c r="A155" s="107" t="s">
        <v>48</v>
      </c>
      <c r="B155" s="189">
        <f>SUM(B144+B146+B148+B151+B153)</f>
        <v>473.54937600000005</v>
      </c>
      <c r="C155" s="189">
        <f>SUM(C144+C146+C148+C151+C153)</f>
        <v>171.885435</v>
      </c>
      <c r="D155" s="189">
        <f>SUM(B155:C155)</f>
        <v>645.43481100000008</v>
      </c>
      <c r="E155" s="189">
        <f>SUM(E144+E146+E148+E151)</f>
        <v>451.15999999999997</v>
      </c>
      <c r="F155" s="231">
        <f>SUM(F144+F146+F148+F151+F153)</f>
        <v>527.99</v>
      </c>
      <c r="G155" s="181">
        <f>SUM(G144:G148,G151:G153)</f>
        <v>76.830000000000013</v>
      </c>
      <c r="H155" s="179">
        <f>G155/E155</f>
        <v>0.17029435233620005</v>
      </c>
    </row>
    <row r="156" spans="1:9" ht="15.75" thickBot="1">
      <c r="A156" s="112"/>
      <c r="B156" s="220"/>
      <c r="C156" s="173"/>
      <c r="D156" s="173"/>
      <c r="E156" s="173"/>
      <c r="F156" s="173"/>
      <c r="G156" s="113"/>
      <c r="H156" s="114"/>
      <c r="I156" s="174"/>
    </row>
    <row r="157" spans="1:9" ht="15">
      <c r="A157" s="272"/>
      <c r="B157" s="221"/>
      <c r="C157" s="221"/>
      <c r="D157" s="221"/>
      <c r="E157" s="221"/>
      <c r="F157" s="221"/>
      <c r="G157" s="221"/>
      <c r="H157" s="273"/>
    </row>
    <row r="158" spans="1:9" ht="16.5">
      <c r="A158" s="274" t="s">
        <v>98</v>
      </c>
      <c r="B158" s="203"/>
      <c r="C158" s="203"/>
      <c r="D158" s="203"/>
      <c r="E158" s="203"/>
      <c r="F158" s="203"/>
      <c r="G158" s="203"/>
      <c r="H158" s="203"/>
    </row>
    <row r="159" spans="1:9" ht="30">
      <c r="A159" s="275" t="s">
        <v>46</v>
      </c>
      <c r="B159" s="222" t="s">
        <v>60</v>
      </c>
      <c r="C159" s="176" t="s">
        <v>76</v>
      </c>
      <c r="D159" s="282" t="s">
        <v>79</v>
      </c>
      <c r="E159" s="176" t="s">
        <v>83</v>
      </c>
      <c r="F159" s="176" t="s">
        <v>80</v>
      </c>
      <c r="G159" s="230" t="s">
        <v>84</v>
      </c>
      <c r="H159" s="194" t="s">
        <v>85</v>
      </c>
    </row>
    <row r="160" spans="1:9" ht="15">
      <c r="A160" s="119" t="s">
        <v>114</v>
      </c>
      <c r="B160" s="222" t="s">
        <v>99</v>
      </c>
      <c r="C160" s="176" t="s">
        <v>77</v>
      </c>
      <c r="D160" s="282" t="s">
        <v>100</v>
      </c>
      <c r="E160" s="176" t="s">
        <v>81</v>
      </c>
      <c r="F160" s="176" t="s">
        <v>81</v>
      </c>
      <c r="G160" s="175">
        <v>0</v>
      </c>
      <c r="H160" s="175">
        <v>0</v>
      </c>
    </row>
    <row r="161" spans="1:9" ht="17.25" customHeight="1">
      <c r="A161" s="119" t="s">
        <v>115</v>
      </c>
      <c r="B161" s="254">
        <v>0</v>
      </c>
      <c r="C161" s="254">
        <v>0</v>
      </c>
      <c r="D161" s="254">
        <v>0</v>
      </c>
      <c r="E161" s="254">
        <v>0</v>
      </c>
      <c r="F161" s="254">
        <v>0</v>
      </c>
      <c r="G161" s="254">
        <v>0</v>
      </c>
      <c r="H161" s="254">
        <v>0</v>
      </c>
    </row>
    <row r="162" spans="1:9" ht="12" customHeight="1">
      <c r="A162" s="119"/>
      <c r="B162" s="175"/>
      <c r="C162" s="175"/>
      <c r="D162" s="175"/>
      <c r="E162" s="176"/>
      <c r="F162" s="175"/>
      <c r="G162" s="175"/>
      <c r="H162" s="175"/>
    </row>
    <row r="163" spans="1:9" ht="17.25">
      <c r="A163" s="115" t="s">
        <v>103</v>
      </c>
      <c r="B163" s="181">
        <v>241.58</v>
      </c>
      <c r="C163" s="163">
        <v>129.85</v>
      </c>
      <c r="D163" s="163">
        <f>SUM(B163:C163)</f>
        <v>371.43</v>
      </c>
      <c r="E163" s="163">
        <v>275.04000000000002</v>
      </c>
      <c r="F163" s="163">
        <v>295.93</v>
      </c>
      <c r="G163" s="163">
        <f>F163-E163</f>
        <v>20.889999999999986</v>
      </c>
      <c r="H163" s="253">
        <f>G163/E163</f>
        <v>7.595258871436876E-2</v>
      </c>
    </row>
    <row r="164" spans="1:9" ht="15.75" thickBot="1">
      <c r="A164" s="112"/>
      <c r="B164" s="220"/>
      <c r="C164" s="173"/>
      <c r="D164" s="173"/>
      <c r="E164" s="173"/>
      <c r="F164" s="173"/>
      <c r="G164" s="113"/>
      <c r="H164" s="114"/>
    </row>
    <row r="165" spans="1:9" ht="12.75" customHeight="1">
      <c r="A165" s="119"/>
      <c r="B165" s="175"/>
      <c r="C165" s="175"/>
      <c r="D165" s="175"/>
      <c r="E165" s="176"/>
      <c r="F165" s="175"/>
      <c r="G165" s="175"/>
      <c r="H165" s="175"/>
    </row>
    <row r="166" spans="1:9" ht="28.5" customHeight="1">
      <c r="A166" s="168" t="s">
        <v>54</v>
      </c>
      <c r="B166" s="229">
        <v>1.5</v>
      </c>
      <c r="C166" s="231">
        <v>0</v>
      </c>
      <c r="D166" s="231">
        <f>SUM(B166:C166)</f>
        <v>1.5</v>
      </c>
      <c r="E166" s="231">
        <v>1.58</v>
      </c>
      <c r="F166" s="231">
        <v>1.6</v>
      </c>
      <c r="G166" s="229">
        <f>F166-E166</f>
        <v>2.0000000000000018E-2</v>
      </c>
      <c r="H166" s="179">
        <f>G166/E166</f>
        <v>1.2658227848101276E-2</v>
      </c>
    </row>
    <row r="167" spans="1:9" ht="12.75" customHeight="1" thickBot="1">
      <c r="A167" s="112"/>
      <c r="B167" s="113"/>
      <c r="C167" s="113"/>
      <c r="D167" s="113"/>
      <c r="E167" s="113"/>
      <c r="F167" s="113"/>
      <c r="G167" s="113"/>
      <c r="H167" s="114"/>
    </row>
    <row r="168" spans="1:9" ht="16.5" customHeight="1">
      <c r="A168" s="39" t="s">
        <v>112</v>
      </c>
      <c r="B168" s="104">
        <f>B20+B34+B52+B83+B100+B113+B136+B139+B155+B163+B166</f>
        <v>5152.3900401700012</v>
      </c>
      <c r="C168" s="104">
        <f>C20+C34+C52+C83+C100+C113+C136+C139+C155+C163+C166</f>
        <v>2062.6436339999996</v>
      </c>
      <c r="D168" s="104">
        <f>SUM(B168:C168)-0.01</f>
        <v>7215.023674170001</v>
      </c>
      <c r="E168" s="104">
        <f>E20+E34+E52+E83+E100+E113+E136+E139+E155+E163+E166</f>
        <v>5563.9199999999992</v>
      </c>
      <c r="F168" s="104">
        <f>F20+F34+F52+F83+F100+F113+F136+F139+F155+F163+F166</f>
        <v>6018.8300000000008</v>
      </c>
      <c r="G168" s="104">
        <f>F168-E168</f>
        <v>454.91000000000167</v>
      </c>
      <c r="H168" s="105">
        <f>G168/E168</f>
        <v>8.1760701088441551E-2</v>
      </c>
    </row>
    <row r="169" spans="1:9" ht="15.75" thickBot="1">
      <c r="A169" s="112"/>
      <c r="B169" s="113"/>
      <c r="C169" s="113"/>
      <c r="D169" s="113"/>
      <c r="E169" s="113"/>
      <c r="F169" s="113"/>
      <c r="G169" s="113"/>
      <c r="H169" s="114"/>
    </row>
    <row r="170" spans="1:9" ht="10.5" customHeight="1">
      <c r="A170" s="277"/>
      <c r="B170" s="278"/>
      <c r="C170" s="278"/>
      <c r="D170" s="278"/>
      <c r="E170" s="278"/>
      <c r="F170" s="278"/>
      <c r="G170" s="277"/>
      <c r="H170" s="277"/>
      <c r="I170" s="203"/>
    </row>
    <row r="171" spans="1:9" ht="15">
      <c r="A171" s="274" t="s">
        <v>22</v>
      </c>
      <c r="B171" s="279"/>
      <c r="C171" s="279"/>
      <c r="D171" s="279"/>
      <c r="E171" s="279"/>
      <c r="F171" s="279"/>
      <c r="G171" s="280"/>
      <c r="H171" s="281"/>
      <c r="I171" s="203"/>
    </row>
    <row r="172" spans="1:9" ht="12.75" customHeight="1">
      <c r="A172" s="40"/>
      <c r="B172" s="40"/>
      <c r="C172" s="40"/>
      <c r="D172" s="40"/>
      <c r="E172" s="40"/>
      <c r="F172" s="116"/>
      <c r="G172" s="40"/>
      <c r="H172" s="41"/>
    </row>
    <row r="173" spans="1:9" ht="30">
      <c r="A173" s="159" t="s">
        <v>38</v>
      </c>
      <c r="B173" s="175">
        <f>226.432669+0.25068</f>
        <v>226.68334899999999</v>
      </c>
      <c r="C173" s="175">
        <v>0</v>
      </c>
      <c r="D173" s="175">
        <f>SUM(B173:C173)</f>
        <v>226.68334899999999</v>
      </c>
      <c r="E173" s="175">
        <v>242</v>
      </c>
      <c r="F173" s="175">
        <v>247.85</v>
      </c>
      <c r="G173" s="193">
        <f>F173-E173</f>
        <v>5.8499999999999943</v>
      </c>
      <c r="H173" s="194">
        <f>G173/E173</f>
        <v>2.4173553719008242E-2</v>
      </c>
    </row>
    <row r="174" spans="1:9" ht="15">
      <c r="A174" s="117"/>
      <c r="B174" s="118"/>
      <c r="C174" s="118"/>
      <c r="D174" s="118"/>
      <c r="E174" s="118"/>
      <c r="F174" s="118"/>
      <c r="G174" s="288"/>
      <c r="H174" s="118"/>
    </row>
    <row r="175" spans="1:9" ht="15">
      <c r="A175" s="116" t="s">
        <v>36</v>
      </c>
      <c r="B175" s="164">
        <f>228.076768+0.007337+54.999999</f>
        <v>283.08410400000002</v>
      </c>
      <c r="C175" s="164">
        <v>85</v>
      </c>
      <c r="D175" s="289">
        <f>SUM(B175:C175)</f>
        <v>368.08410400000002</v>
      </c>
      <c r="E175" s="164">
        <v>292.41000000000003</v>
      </c>
      <c r="F175" s="164">
        <v>289.98</v>
      </c>
      <c r="G175" s="255">
        <f>F175-E175</f>
        <v>-2.4300000000000068</v>
      </c>
      <c r="H175" s="194">
        <f>G175/E175</f>
        <v>-8.3102493074792474E-3</v>
      </c>
    </row>
    <row r="176" spans="1:9" ht="12" customHeight="1">
      <c r="A176" s="40"/>
      <c r="B176" s="120"/>
      <c r="C176" s="225"/>
      <c r="D176" s="290"/>
      <c r="E176" s="225"/>
      <c r="F176" s="120"/>
      <c r="G176" s="258"/>
      <c r="H176" s="120"/>
    </row>
    <row r="177" spans="1:9" ht="15">
      <c r="A177" s="116" t="s">
        <v>23</v>
      </c>
      <c r="B177" s="164">
        <v>181.670267</v>
      </c>
      <c r="C177" s="195">
        <v>0</v>
      </c>
      <c r="D177" s="289">
        <f>SUM(B177:C177)</f>
        <v>181.670267</v>
      </c>
      <c r="E177" s="195">
        <v>181.44</v>
      </c>
      <c r="F177" s="164">
        <v>185.26</v>
      </c>
      <c r="G177" s="255">
        <f>F177-E177</f>
        <v>3.8199999999999932</v>
      </c>
      <c r="H177" s="194">
        <f>G177/E177</f>
        <v>2.1053791887125185E-2</v>
      </c>
    </row>
    <row r="178" spans="1:9" ht="15">
      <c r="A178" s="40"/>
      <c r="B178" s="120"/>
      <c r="C178" s="225"/>
      <c r="D178" s="290"/>
      <c r="E178" s="225"/>
      <c r="F178" s="120"/>
      <c r="G178" s="258"/>
      <c r="H178" s="120"/>
    </row>
    <row r="179" spans="1:9" ht="15">
      <c r="A179" s="116" t="s">
        <v>37</v>
      </c>
      <c r="B179" s="291">
        <v>154.07768100000001</v>
      </c>
      <c r="C179" s="292">
        <v>0</v>
      </c>
      <c r="D179" s="293">
        <f>SUM(B179:C179)</f>
        <v>154.07768100000001</v>
      </c>
      <c r="E179" s="292">
        <v>156.91</v>
      </c>
      <c r="F179" s="292">
        <v>168.91</v>
      </c>
      <c r="G179" s="294">
        <f>F179-E179</f>
        <v>12</v>
      </c>
      <c r="H179" s="228">
        <f>G179/E179</f>
        <v>7.6476961315403741E-2</v>
      </c>
    </row>
    <row r="180" spans="1:9" s="245" customFormat="1" ht="24.75" customHeight="1">
      <c r="A180" s="115" t="s">
        <v>101</v>
      </c>
      <c r="B180" s="163">
        <f>B173+B175+B177+B179</f>
        <v>845.515401</v>
      </c>
      <c r="C180" s="163">
        <f>C173+C175+C177+C179</f>
        <v>85</v>
      </c>
      <c r="D180" s="163">
        <f>SUM(B180:C180)</f>
        <v>930.515401</v>
      </c>
      <c r="E180" s="163">
        <f>E173+E175+E177+E179</f>
        <v>872.7600000000001</v>
      </c>
      <c r="F180" s="163">
        <f>F173+F175+F177+F179</f>
        <v>892</v>
      </c>
      <c r="G180" s="181">
        <f>SUM(G173,G175,G177,G179)</f>
        <v>19.239999999999981</v>
      </c>
      <c r="H180" s="179">
        <f>G180/E180</f>
        <v>2.2045006645584099E-2</v>
      </c>
    </row>
    <row r="181" spans="1:9" ht="12.75" customHeight="1" thickBot="1">
      <c r="A181" s="42"/>
      <c r="B181" s="43"/>
      <c r="C181" s="42"/>
      <c r="D181" s="42"/>
      <c r="E181" s="42"/>
      <c r="F181" s="43"/>
      <c r="G181" s="42"/>
      <c r="H181" s="44"/>
      <c r="I181" s="218"/>
    </row>
    <row r="183" spans="1:9" ht="12.75" customHeight="1">
      <c r="A183" s="307" t="s">
        <v>119</v>
      </c>
      <c r="B183" s="19"/>
      <c r="C183" s="19"/>
      <c r="D183" s="19"/>
      <c r="E183" s="19"/>
      <c r="F183" s="19"/>
      <c r="G183" s="19"/>
      <c r="H183" s="20"/>
    </row>
    <row r="184" spans="1:9" ht="12.75" customHeight="1">
      <c r="A184" s="308" t="s">
        <v>120</v>
      </c>
      <c r="B184" s="308"/>
      <c r="C184" s="308"/>
      <c r="D184" s="308"/>
      <c r="E184" s="308"/>
      <c r="F184" s="308"/>
      <c r="G184" s="308"/>
      <c r="H184" s="308"/>
    </row>
    <row r="185" spans="1:9" ht="12.75" customHeight="1">
      <c r="A185" s="315" t="s">
        <v>116</v>
      </c>
      <c r="B185" s="316"/>
      <c r="C185" s="316"/>
      <c r="D185" s="316"/>
      <c r="E185" s="316"/>
      <c r="F185" s="316"/>
      <c r="G185" s="316"/>
      <c r="H185" s="316"/>
    </row>
    <row r="186" spans="1:9" ht="13.5" customHeight="1">
      <c r="A186" s="301" t="s">
        <v>117</v>
      </c>
      <c r="B186" s="302"/>
      <c r="C186" s="302"/>
      <c r="D186" s="302"/>
      <c r="E186" s="302"/>
      <c r="F186" s="302"/>
      <c r="G186" s="302"/>
      <c r="H186" s="302"/>
    </row>
    <row r="187" spans="1:9" ht="13.5" customHeight="1">
      <c r="A187" s="311" t="s">
        <v>110</v>
      </c>
      <c r="B187" s="311"/>
      <c r="C187" s="311"/>
      <c r="D187" s="311"/>
      <c r="E187" s="311"/>
      <c r="F187" s="311"/>
      <c r="G187" s="311"/>
      <c r="H187" s="311"/>
    </row>
    <row r="188" spans="1:9" ht="12.75" customHeight="1">
      <c r="A188" s="309" t="s">
        <v>109</v>
      </c>
      <c r="B188" s="309"/>
      <c r="C188" s="309"/>
      <c r="D188" s="309"/>
      <c r="E188" s="309"/>
      <c r="F188" s="309"/>
      <c r="G188" s="309"/>
      <c r="H188" s="309"/>
    </row>
    <row r="189" spans="1:9" ht="13.5" customHeight="1">
      <c r="A189" s="314" t="s">
        <v>105</v>
      </c>
      <c r="B189" s="314"/>
      <c r="C189" s="314"/>
      <c r="D189" s="314"/>
      <c r="E189" s="314"/>
      <c r="F189" s="314"/>
      <c r="G189" s="314"/>
      <c r="H189" s="314"/>
    </row>
    <row r="190" spans="1:9" ht="13.5" customHeight="1">
      <c r="A190" s="300" t="s">
        <v>106</v>
      </c>
      <c r="B190" s="38"/>
      <c r="C190" s="38"/>
      <c r="D190" s="38"/>
      <c r="E190" s="38"/>
      <c r="F190" s="38"/>
      <c r="G190" s="38"/>
      <c r="H190" s="37"/>
    </row>
    <row r="191" spans="1:9" ht="13.5" customHeight="1">
      <c r="A191" s="310" t="s">
        <v>104</v>
      </c>
      <c r="B191" s="310"/>
      <c r="C191" s="310"/>
      <c r="D191" s="310"/>
      <c r="E191" s="310"/>
      <c r="F191" s="310"/>
      <c r="G191" s="310"/>
      <c r="H191" s="310"/>
    </row>
    <row r="192" spans="1:9" ht="13.5" customHeight="1">
      <c r="A192" s="310" t="s">
        <v>102</v>
      </c>
      <c r="B192" s="310"/>
      <c r="C192" s="310"/>
      <c r="D192" s="310"/>
      <c r="E192" s="310"/>
      <c r="F192" s="310"/>
      <c r="G192" s="310"/>
      <c r="H192" s="310"/>
    </row>
    <row r="193" spans="1:9" ht="12.75" customHeight="1">
      <c r="A193" s="310" t="s">
        <v>118</v>
      </c>
      <c r="B193" s="310"/>
      <c r="C193" s="310"/>
      <c r="D193" s="310"/>
      <c r="E193" s="310"/>
      <c r="F193" s="310"/>
      <c r="G193" s="310"/>
      <c r="H193" s="310"/>
    </row>
    <row r="194" spans="1:9">
      <c r="A194" s="312"/>
      <c r="B194" s="312"/>
      <c r="C194" s="312"/>
      <c r="D194" s="312"/>
      <c r="E194" s="312"/>
      <c r="F194" s="312"/>
      <c r="G194" s="312"/>
      <c r="H194" s="312"/>
    </row>
    <row r="195" spans="1:9" ht="15.75">
      <c r="A195" s="313" t="s">
        <v>95</v>
      </c>
      <c r="B195" s="313"/>
      <c r="C195" s="313"/>
      <c r="D195" s="313"/>
      <c r="E195" s="313"/>
      <c r="F195" s="313"/>
      <c r="G195" s="313"/>
      <c r="H195" s="313"/>
    </row>
    <row r="196" spans="1:9">
      <c r="A196" s="59" t="s">
        <v>27</v>
      </c>
      <c r="B196" s="60"/>
      <c r="C196" s="60"/>
      <c r="D196" s="60"/>
      <c r="E196" s="60"/>
      <c r="F196" s="60"/>
      <c r="G196" s="59"/>
      <c r="H196" s="61"/>
    </row>
    <row r="197" spans="1:9" ht="13.5" thickBot="1">
      <c r="A197" s="57"/>
      <c r="B197" s="57"/>
      <c r="C197" s="57"/>
      <c r="D197" s="57"/>
      <c r="E197" s="57"/>
      <c r="F197" s="57"/>
      <c r="G197" s="57"/>
      <c r="H197" s="58"/>
    </row>
    <row r="198" spans="1:9" ht="15">
      <c r="A198" s="68"/>
      <c r="B198" s="144" t="s">
        <v>55</v>
      </c>
      <c r="C198" s="155" t="s">
        <v>55</v>
      </c>
      <c r="D198" s="155" t="s">
        <v>55</v>
      </c>
      <c r="E198" s="155"/>
      <c r="F198" s="156"/>
      <c r="G198" s="142" t="s">
        <v>32</v>
      </c>
      <c r="H198" s="143"/>
    </row>
    <row r="199" spans="1:9" ht="15">
      <c r="A199" s="141" t="s">
        <v>0</v>
      </c>
      <c r="B199" s="144" t="s">
        <v>73</v>
      </c>
      <c r="C199" s="145" t="s">
        <v>61</v>
      </c>
      <c r="D199" s="145" t="s">
        <v>74</v>
      </c>
      <c r="E199" s="155" t="s">
        <v>58</v>
      </c>
      <c r="F199" s="157" t="s">
        <v>72</v>
      </c>
      <c r="G199" s="146" t="s">
        <v>108</v>
      </c>
      <c r="H199" s="147"/>
    </row>
    <row r="200" spans="1:9" ht="15.75" thickBot="1">
      <c r="A200" s="148"/>
      <c r="B200" s="149" t="s">
        <v>28</v>
      </c>
      <c r="C200" s="149" t="s">
        <v>28</v>
      </c>
      <c r="D200" s="149" t="s">
        <v>28</v>
      </c>
      <c r="E200" s="149" t="s">
        <v>107</v>
      </c>
      <c r="F200" s="149" t="s">
        <v>29</v>
      </c>
      <c r="G200" s="150" t="s">
        <v>30</v>
      </c>
      <c r="H200" s="151" t="s">
        <v>31</v>
      </c>
    </row>
    <row r="201" spans="1:9">
      <c r="B201" s="212"/>
      <c r="C201" s="212"/>
      <c r="D201" s="212"/>
      <c r="E201" s="212"/>
      <c r="F201" s="212"/>
      <c r="G201" s="212"/>
    </row>
    <row r="202" spans="1:9" ht="28.5">
      <c r="A202" s="45" t="s">
        <v>56</v>
      </c>
      <c r="B202" s="175">
        <v>160.7551</v>
      </c>
      <c r="C202" s="175">
        <v>254</v>
      </c>
      <c r="D202" s="175">
        <f>SUM(B202:C202)</f>
        <v>414.75509999999997</v>
      </c>
      <c r="E202" s="175">
        <v>117.29</v>
      </c>
      <c r="F202" s="175">
        <v>165.19</v>
      </c>
      <c r="G202" s="193">
        <f>F202-E202</f>
        <v>47.899999999999991</v>
      </c>
      <c r="H202" s="194">
        <f>G202/E202</f>
        <v>0.40838946201722215</v>
      </c>
    </row>
    <row r="203" spans="1:9" ht="15.75" thickBot="1">
      <c r="A203" s="121"/>
      <c r="B203" s="122"/>
      <c r="C203" s="124"/>
      <c r="D203" s="124"/>
      <c r="E203" s="124"/>
      <c r="F203" s="124"/>
      <c r="G203" s="124"/>
      <c r="H203" s="125"/>
    </row>
    <row r="204" spans="1:9" ht="15">
      <c r="A204" s="126"/>
      <c r="B204" s="127"/>
      <c r="C204" s="127"/>
      <c r="D204" s="127"/>
      <c r="E204" s="127"/>
      <c r="F204" s="127"/>
      <c r="G204" s="127"/>
      <c r="H204" s="129"/>
    </row>
    <row r="205" spans="1:9" ht="29.25">
      <c r="A205" s="169" t="s">
        <v>59</v>
      </c>
      <c r="B205" s="163">
        <v>294.08685000000003</v>
      </c>
      <c r="C205" s="163">
        <v>0</v>
      </c>
      <c r="D205" s="231">
        <f>SUM(B205:C205)</f>
        <v>294.08685000000003</v>
      </c>
      <c r="E205" s="163">
        <v>300</v>
      </c>
      <c r="F205" s="181">
        <v>329.19</v>
      </c>
      <c r="G205" s="229">
        <f>F205-E205</f>
        <v>29.189999999999998</v>
      </c>
      <c r="H205" s="179">
        <f>G205/E205</f>
        <v>9.7299999999999998E-2</v>
      </c>
      <c r="I205" s="276"/>
    </row>
    <row r="206" spans="1:9" ht="15.75" thickBot="1">
      <c r="A206" s="130"/>
      <c r="B206" s="131"/>
      <c r="C206" s="131"/>
      <c r="D206" s="131"/>
      <c r="E206" s="131"/>
      <c r="F206" s="131"/>
      <c r="G206" s="131"/>
      <c r="H206" s="125"/>
    </row>
    <row r="207" spans="1:9" ht="15">
      <c r="A207" s="132"/>
      <c r="B207" s="133"/>
      <c r="C207" s="133"/>
      <c r="D207" s="133"/>
      <c r="E207" s="133"/>
      <c r="F207" s="133"/>
      <c r="G207" s="133"/>
      <c r="H207" s="129"/>
    </row>
    <row r="208" spans="1:9" ht="15">
      <c r="A208" s="46" t="s">
        <v>24</v>
      </c>
      <c r="B208" s="163">
        <v>4.023771</v>
      </c>
      <c r="C208" s="163">
        <v>0</v>
      </c>
      <c r="D208" s="231">
        <f>SUM(B208:C208)</f>
        <v>4.023771</v>
      </c>
      <c r="E208" s="163">
        <v>4.54</v>
      </c>
      <c r="F208" s="163">
        <v>4.84</v>
      </c>
      <c r="G208" s="229">
        <f>F208-E208</f>
        <v>0.29999999999999982</v>
      </c>
      <c r="H208" s="194">
        <f>G208/E208</f>
        <v>6.607929515418498E-2</v>
      </c>
    </row>
    <row r="209" spans="1:8" ht="15.75" thickBot="1">
      <c r="A209" s="134"/>
      <c r="B209" s="124"/>
      <c r="C209" s="124"/>
      <c r="D209" s="124"/>
      <c r="E209" s="124"/>
      <c r="F209" s="124"/>
      <c r="G209" s="124"/>
      <c r="H209" s="125"/>
    </row>
    <row r="210" spans="1:8" ht="15">
      <c r="A210" s="135"/>
      <c r="B210" s="136"/>
      <c r="C210" s="128"/>
      <c r="D210" s="128"/>
      <c r="E210" s="128"/>
      <c r="F210" s="136"/>
      <c r="G210" s="128"/>
      <c r="H210" s="137"/>
    </row>
    <row r="211" spans="1:8" ht="17.25">
      <c r="A211" s="47" t="s">
        <v>25</v>
      </c>
      <c r="B211" s="163">
        <v>11.992834999999999</v>
      </c>
      <c r="C211" s="163">
        <v>1.847E-2</v>
      </c>
      <c r="D211" s="231">
        <f>SUM(B211:C211)</f>
        <v>12.011305</v>
      </c>
      <c r="E211" s="163">
        <v>14</v>
      </c>
      <c r="F211" s="163">
        <v>14.35</v>
      </c>
      <c r="G211" s="229">
        <f>F211-E211</f>
        <v>0.34999999999999964</v>
      </c>
      <c r="H211" s="179">
        <f>G211/E211</f>
        <v>2.4999999999999974E-2</v>
      </c>
    </row>
    <row r="212" spans="1:8" ht="15.75" thickBot="1">
      <c r="A212" s="138"/>
      <c r="B212" s="124"/>
      <c r="C212" s="124"/>
      <c r="D212" s="124"/>
      <c r="E212" s="124"/>
      <c r="F212" s="124"/>
      <c r="G212" s="123"/>
      <c r="H212" s="139"/>
    </row>
    <row r="213" spans="1:8" ht="15">
      <c r="A213" s="140"/>
      <c r="B213" s="127"/>
      <c r="C213" s="127"/>
      <c r="D213" s="127"/>
      <c r="E213" s="127"/>
      <c r="F213" s="127"/>
      <c r="G213" s="128"/>
      <c r="H213" s="137"/>
    </row>
    <row r="214" spans="1:8" ht="14.25" customHeight="1">
      <c r="A214" s="46" t="s">
        <v>113</v>
      </c>
      <c r="B214" s="163">
        <f>SUM(B168,B180,B202,B205,B208,B211)</f>
        <v>6468.7639971700009</v>
      </c>
      <c r="C214" s="163">
        <f>+C211+C208+C205+C202+C180+C168</f>
        <v>2401.6621039999995</v>
      </c>
      <c r="D214" s="163">
        <f>+D211+D208+D205+D202+D180+D168</f>
        <v>8870.4161011700016</v>
      </c>
      <c r="E214" s="163">
        <f>+E211+E208+E205+E202+E180+E168</f>
        <v>6872.5099999999993</v>
      </c>
      <c r="F214" s="163">
        <f>+F211+F208+F205+F202+F180+F168</f>
        <v>7424.4000000000005</v>
      </c>
      <c r="G214" s="229">
        <f>F214-E214</f>
        <v>551.89000000000124</v>
      </c>
      <c r="H214" s="179">
        <f>G214/E214</f>
        <v>8.0303993737368337E-2</v>
      </c>
    </row>
    <row r="215" spans="1:8" ht="24.75" customHeight="1" thickBot="1">
      <c r="A215" s="48"/>
      <c r="B215" s="124"/>
      <c r="C215" s="124"/>
      <c r="D215" s="124"/>
      <c r="E215" s="124"/>
      <c r="F215" s="124"/>
      <c r="G215" s="123"/>
      <c r="H215" s="139"/>
    </row>
    <row r="216" spans="1:8">
      <c r="A216" s="261" t="s">
        <v>26</v>
      </c>
      <c r="B216" s="49"/>
      <c r="C216" s="50"/>
      <c r="D216" s="50"/>
      <c r="E216" s="50"/>
      <c r="F216" s="49"/>
      <c r="G216" s="49"/>
      <c r="H216" s="51"/>
    </row>
    <row r="217" spans="1:8">
      <c r="A217" s="261"/>
      <c r="B217" s="49"/>
      <c r="C217" s="50"/>
      <c r="D217" s="50"/>
      <c r="E217" s="50"/>
      <c r="F217" s="49"/>
      <c r="G217" s="49"/>
      <c r="H217" s="51"/>
    </row>
    <row r="218" spans="1:8" ht="12.75" customHeight="1">
      <c r="A218" s="307" t="s">
        <v>119</v>
      </c>
      <c r="B218" s="19"/>
      <c r="C218" s="19"/>
      <c r="D218" s="19"/>
      <c r="E218" s="19"/>
      <c r="F218" s="19"/>
      <c r="G218" s="19"/>
      <c r="H218" s="20"/>
    </row>
    <row r="219" spans="1:8" ht="12.75" customHeight="1">
      <c r="A219" s="308" t="s">
        <v>120</v>
      </c>
      <c r="B219" s="308"/>
      <c r="C219" s="308"/>
      <c r="D219" s="308"/>
      <c r="E219" s="308"/>
      <c r="F219" s="308"/>
      <c r="G219" s="308"/>
      <c r="H219" s="308"/>
    </row>
    <row r="220" spans="1:8" ht="12.75" customHeight="1">
      <c r="A220" s="315" t="s">
        <v>116</v>
      </c>
      <c r="B220" s="316"/>
      <c r="C220" s="316"/>
      <c r="D220" s="316"/>
      <c r="E220" s="316"/>
      <c r="F220" s="316"/>
      <c r="G220" s="316"/>
      <c r="H220" s="316"/>
    </row>
    <row r="221" spans="1:8" ht="13.5" customHeight="1">
      <c r="A221" s="301" t="s">
        <v>117</v>
      </c>
      <c r="B221" s="302"/>
      <c r="C221" s="302"/>
      <c r="D221" s="302"/>
      <c r="E221" s="302"/>
      <c r="F221" s="302"/>
      <c r="G221" s="302"/>
      <c r="H221" s="302"/>
    </row>
    <row r="222" spans="1:8" ht="13.5" customHeight="1">
      <c r="A222" s="311" t="s">
        <v>110</v>
      </c>
      <c r="B222" s="311"/>
      <c r="C222" s="311"/>
      <c r="D222" s="311"/>
      <c r="E222" s="311"/>
      <c r="F222" s="311"/>
      <c r="G222" s="311"/>
      <c r="H222" s="311"/>
    </row>
    <row r="223" spans="1:8" ht="12.75" customHeight="1">
      <c r="A223" s="309" t="s">
        <v>109</v>
      </c>
      <c r="B223" s="309"/>
      <c r="C223" s="309"/>
      <c r="D223" s="309"/>
      <c r="E223" s="309"/>
      <c r="F223" s="309"/>
      <c r="G223" s="309"/>
      <c r="H223" s="309"/>
    </row>
    <row r="224" spans="1:8" ht="13.5" customHeight="1">
      <c r="A224" s="314" t="s">
        <v>105</v>
      </c>
      <c r="B224" s="314"/>
      <c r="C224" s="314"/>
      <c r="D224" s="314"/>
      <c r="E224" s="314"/>
      <c r="F224" s="314"/>
      <c r="G224" s="314"/>
      <c r="H224" s="314"/>
    </row>
    <row r="225" spans="1:8" ht="13.5" customHeight="1">
      <c r="A225" s="300" t="s">
        <v>106</v>
      </c>
      <c r="B225" s="38"/>
      <c r="C225" s="38"/>
      <c r="D225" s="38"/>
      <c r="E225" s="38"/>
      <c r="F225" s="38"/>
      <c r="G225" s="38"/>
      <c r="H225" s="37"/>
    </row>
    <row r="226" spans="1:8" ht="13.5" customHeight="1">
      <c r="A226" s="310" t="s">
        <v>104</v>
      </c>
      <c r="B226" s="310"/>
      <c r="C226" s="310"/>
      <c r="D226" s="310"/>
      <c r="E226" s="310"/>
      <c r="F226" s="310"/>
      <c r="G226" s="310"/>
      <c r="H226" s="310"/>
    </row>
    <row r="227" spans="1:8" ht="13.5" customHeight="1">
      <c r="A227" s="310" t="s">
        <v>102</v>
      </c>
      <c r="B227" s="310"/>
      <c r="C227" s="310"/>
      <c r="D227" s="310"/>
      <c r="E227" s="310"/>
      <c r="F227" s="310"/>
      <c r="G227" s="310"/>
      <c r="H227" s="310"/>
    </row>
    <row r="228" spans="1:8" ht="12.75" customHeight="1">
      <c r="A228" s="310" t="s">
        <v>118</v>
      </c>
      <c r="B228" s="310"/>
      <c r="C228" s="310"/>
      <c r="D228" s="310"/>
      <c r="E228" s="310"/>
      <c r="F228" s="310"/>
      <c r="G228" s="310"/>
      <c r="H228" s="310"/>
    </row>
    <row r="230" spans="1:8">
      <c r="D230" s="217"/>
    </row>
    <row r="232" spans="1:8">
      <c r="A232" s="160"/>
    </row>
    <row r="233" spans="1:8">
      <c r="A233" s="161"/>
    </row>
    <row r="234" spans="1:8">
      <c r="A234" s="162"/>
    </row>
    <row r="277" spans="1:8" ht="13.5" customHeight="1">
      <c r="A277" s="311"/>
      <c r="B277" s="311"/>
      <c r="C277" s="311"/>
      <c r="D277" s="311"/>
      <c r="E277" s="311"/>
      <c r="F277" s="311"/>
      <c r="G277" s="311"/>
      <c r="H277" s="311"/>
    </row>
    <row r="278" spans="1:8">
      <c r="A278" s="309"/>
      <c r="B278" s="309"/>
      <c r="C278" s="309"/>
      <c r="D278" s="309"/>
      <c r="E278" s="309"/>
      <c r="F278" s="309"/>
      <c r="G278" s="309"/>
      <c r="H278" s="309"/>
    </row>
    <row r="281" spans="1:8" ht="13.5" customHeight="1">
      <c r="A281" s="311"/>
      <c r="B281" s="311"/>
      <c r="C281" s="311"/>
      <c r="D281" s="311"/>
      <c r="E281" s="311"/>
      <c r="F281" s="311"/>
      <c r="G281" s="311"/>
      <c r="H281" s="311"/>
    </row>
    <row r="282" spans="1:8">
      <c r="A282" s="309"/>
      <c r="B282" s="309"/>
      <c r="C282" s="309"/>
      <c r="D282" s="309"/>
      <c r="E282" s="309"/>
      <c r="F282" s="309"/>
      <c r="G282" s="309"/>
      <c r="H282" s="309"/>
    </row>
    <row r="337" ht="6" customHeight="1"/>
    <row r="338" hidden="1"/>
  </sheetData>
  <mergeCells count="39">
    <mergeCell ref="A224:H224"/>
    <mergeCell ref="A187:H187"/>
    <mergeCell ref="A188:H188"/>
    <mergeCell ref="A1:H1"/>
    <mergeCell ref="A2:H2"/>
    <mergeCell ref="A120:H120"/>
    <mergeCell ref="A121:H121"/>
    <mergeCell ref="A124:H124"/>
    <mergeCell ref="A125:H125"/>
    <mergeCell ref="A118:H118"/>
    <mergeCell ref="A122:H122"/>
    <mergeCell ref="A185:H185"/>
    <mergeCell ref="A189:H189"/>
    <mergeCell ref="A220:H220"/>
    <mergeCell ref="J109:P109"/>
    <mergeCell ref="A57:H57"/>
    <mergeCell ref="A60:H60"/>
    <mergeCell ref="A59:H59"/>
    <mergeCell ref="A61:H61"/>
    <mergeCell ref="A63:H63"/>
    <mergeCell ref="A64:H64"/>
    <mergeCell ref="A67:H67"/>
    <mergeCell ref="A65:H65"/>
    <mergeCell ref="A282:H282"/>
    <mergeCell ref="A193:H193"/>
    <mergeCell ref="A126:H126"/>
    <mergeCell ref="A226:H226"/>
    <mergeCell ref="A227:H227"/>
    <mergeCell ref="A191:H191"/>
    <mergeCell ref="A192:H192"/>
    <mergeCell ref="A277:H277"/>
    <mergeCell ref="A278:H278"/>
    <mergeCell ref="A281:H281"/>
    <mergeCell ref="A194:H194"/>
    <mergeCell ref="A228:H228"/>
    <mergeCell ref="A129:H129"/>
    <mergeCell ref="A195:H195"/>
    <mergeCell ref="A222:H222"/>
    <mergeCell ref="A223:H223"/>
  </mergeCells>
  <phoneticPr fontId="0" type="noConversion"/>
  <printOptions horizontalCentered="1"/>
  <pageMargins left="1" right="1" top="1" bottom="1" header="0.7" footer="0.7"/>
  <pageSetup scale="61" firstPageNumber="7" orientation="portrait" useFirstPageNumber="1" horizontalDpi="300" verticalDpi="300" r:id="rId1"/>
  <headerFooter scaleWithDoc="0" alignWithMargins="0">
    <oddFooter>&amp;C&amp;"Times New Roman,Regular"Technical Info - &amp;P</oddFooter>
  </headerFooter>
  <rowBreaks count="3" manualBreakCount="3">
    <brk id="66" max="5" man="1"/>
    <brk id="128" max="5" man="1"/>
    <brk id="194" max="6" man="1"/>
  </rowBreaks>
  <ignoredErrors>
    <ignoredError sqref="D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by Program</vt:lpstr>
      <vt:lpstr>'Funding by Program'!Print_Area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thiggins</cp:lastModifiedBy>
  <cp:lastPrinted>2010-01-27T13:35:05Z</cp:lastPrinted>
  <dcterms:created xsi:type="dcterms:W3CDTF">2005-01-18T20:15:10Z</dcterms:created>
  <dcterms:modified xsi:type="dcterms:W3CDTF">2010-01-27T18:15:24Z</dcterms:modified>
</cp:coreProperties>
</file>