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0095" windowHeight="11880"/>
  </bookViews>
  <sheets>
    <sheet name="Model Org" sheetId="1" r:id="rId1"/>
  </sheets>
  <definedNames>
    <definedName name="_xlnm.Print_Area" localSheetId="0">'Model Org'!$B$1:$M$53</definedName>
  </definedNames>
  <calcPr calcId="145621"/>
</workbook>
</file>

<file path=xl/calcChain.xml><?xml version="1.0" encoding="utf-8"?>
<calcChain xmlns="http://schemas.openxmlformats.org/spreadsheetml/2006/main">
  <c r="L47" i="1" l="1"/>
  <c r="K47" i="1"/>
  <c r="L43" i="1"/>
  <c r="K43" i="1"/>
  <c r="L41" i="1"/>
  <c r="K41" i="1"/>
  <c r="L40" i="1"/>
  <c r="K40" i="1"/>
  <c r="K35" i="1"/>
  <c r="J35" i="1"/>
  <c r="L35" i="1" s="1"/>
  <c r="I35" i="1"/>
  <c r="H35" i="1"/>
  <c r="L33" i="1"/>
  <c r="K33" i="1"/>
  <c r="L32" i="1"/>
  <c r="K32" i="1"/>
  <c r="L31" i="1"/>
  <c r="K31" i="1"/>
  <c r="J30" i="1"/>
  <c r="L30" i="1" s="1"/>
  <c r="I30" i="1"/>
  <c r="H30" i="1"/>
  <c r="L27" i="1"/>
  <c r="K27" i="1"/>
  <c r="L26" i="1"/>
  <c r="K26" i="1"/>
  <c r="K25" i="1"/>
  <c r="J25" i="1"/>
  <c r="L25" i="1" s="1"/>
  <c r="I25" i="1"/>
  <c r="H25" i="1"/>
  <c r="L23" i="1"/>
  <c r="K23" i="1"/>
  <c r="L22" i="1"/>
  <c r="K22" i="1"/>
  <c r="L21" i="1"/>
  <c r="K21" i="1"/>
  <c r="J20" i="1"/>
  <c r="L20" i="1" s="1"/>
  <c r="I20" i="1"/>
  <c r="H20" i="1"/>
  <c r="H19" i="1" s="1"/>
  <c r="I19" i="1"/>
  <c r="L17" i="1"/>
  <c r="J17" i="1"/>
  <c r="K17" i="1" s="1"/>
  <c r="I17" i="1"/>
  <c r="H17" i="1"/>
  <c r="H15" i="1" s="1"/>
  <c r="L16" i="1"/>
  <c r="K16" i="1"/>
  <c r="I15" i="1"/>
  <c r="L13" i="1"/>
  <c r="J13" i="1"/>
  <c r="K13" i="1" s="1"/>
  <c r="I13" i="1"/>
  <c r="H13" i="1"/>
  <c r="H11" i="1" s="1"/>
  <c r="H7" i="1" s="1"/>
  <c r="J12" i="1"/>
  <c r="L12" i="1" s="1"/>
  <c r="I12" i="1"/>
  <c r="K12" i="1" s="1"/>
  <c r="H12" i="1"/>
  <c r="J11" i="1"/>
  <c r="L9" i="1"/>
  <c r="K9" i="1"/>
  <c r="L8" i="1"/>
  <c r="K8" i="1"/>
  <c r="H49" i="1" l="1"/>
  <c r="J7" i="1"/>
  <c r="I11" i="1"/>
  <c r="I7" i="1" s="1"/>
  <c r="I49" i="1" s="1"/>
  <c r="J15" i="1"/>
  <c r="J19" i="1"/>
  <c r="K11" i="1"/>
  <c r="K20" i="1"/>
  <c r="K30" i="1"/>
  <c r="L19" i="1" l="1"/>
  <c r="K19" i="1"/>
  <c r="L7" i="1"/>
  <c r="K7" i="1"/>
  <c r="J49" i="1"/>
  <c r="L15" i="1"/>
  <c r="K15" i="1"/>
  <c r="L11" i="1"/>
  <c r="L49" i="1" l="1"/>
  <c r="K49" i="1"/>
</calcChain>
</file>

<file path=xl/sharedStrings.xml><?xml version="1.0" encoding="utf-8"?>
<sst xmlns="http://schemas.openxmlformats.org/spreadsheetml/2006/main" count="100" uniqueCount="71">
  <si>
    <t>Human Capital</t>
  </si>
  <si>
    <t>Personal Compensation</t>
  </si>
  <si>
    <t xml:space="preserve">Management of Human Capital </t>
  </si>
  <si>
    <t>IPA Appointments</t>
  </si>
  <si>
    <t>Compensation</t>
  </si>
  <si>
    <t>Lost Consultant &amp; Per Diem</t>
  </si>
  <si>
    <t>Security and Privacy Services and Support</t>
  </si>
  <si>
    <t>Associated IT Operations and Infrastructure</t>
  </si>
  <si>
    <t>Mission-Support Applications Services</t>
  </si>
  <si>
    <t>Related Security and Privacy Services</t>
  </si>
  <si>
    <t>Merit Review Process Improvements</t>
  </si>
  <si>
    <t>General Planning and Evaluation Activities</t>
  </si>
  <si>
    <t>Future NSF HQ</t>
  </si>
  <si>
    <t>Office of Inspector General (OIG)</t>
  </si>
  <si>
    <t>National Science Board (NSB)</t>
  </si>
  <si>
    <t xml:space="preserve"> </t>
  </si>
  <si>
    <t xml:space="preserve">Travel </t>
  </si>
  <si>
    <t>NSF Staff</t>
  </si>
  <si>
    <t>Administrative Support</t>
  </si>
  <si>
    <t>Operating Expenses</t>
  </si>
  <si>
    <t>Program Related Technology (PRT)</t>
  </si>
  <si>
    <t>FY 2012</t>
  </si>
  <si>
    <t>Enacted/</t>
  </si>
  <si>
    <t>Annualized</t>
  </si>
  <si>
    <t>Actual</t>
  </si>
  <si>
    <t>FY 2014</t>
  </si>
  <si>
    <t>Request</t>
  </si>
  <si>
    <t>Change Over</t>
  </si>
  <si>
    <t>FY 2012 Enacted</t>
  </si>
  <si>
    <t xml:space="preserve">Amount </t>
  </si>
  <si>
    <t>Percent</t>
  </si>
  <si>
    <t>(Dollars in Millions)</t>
  </si>
  <si>
    <t xml:space="preserve">Other Infrastructure </t>
  </si>
  <si>
    <t>Other Program Related Administration</t>
  </si>
  <si>
    <t>-</t>
  </si>
  <si>
    <t>N/A</t>
  </si>
  <si>
    <t>Administrative Applications Services and Support</t>
  </si>
  <si>
    <t>Associated Infrastructure Services and Support</t>
  </si>
  <si>
    <t xml:space="preserve">Agency Operations IT </t>
  </si>
  <si>
    <t>Space Rental</t>
  </si>
  <si>
    <t>Funding Source and</t>
  </si>
  <si>
    <t>Sub-section/Page</t>
  </si>
  <si>
    <t>Where Details</t>
  </si>
  <si>
    <t>Total, Model Organization</t>
  </si>
  <si>
    <t>NSB-1</t>
  </si>
  <si>
    <t>OIG-1</t>
  </si>
  <si>
    <t>Major NSF-wide Investments</t>
  </si>
  <si>
    <t>Evaluation  Capability</t>
  </si>
  <si>
    <t>Public Access Inititative</t>
  </si>
  <si>
    <t>Are Available</t>
  </si>
  <si>
    <t>Information Technology (IT)</t>
  </si>
  <si>
    <t>AOAM-4</t>
  </si>
  <si>
    <t>R&amp;RA/EHR-1</t>
  </si>
  <si>
    <t>AOAM-5</t>
  </si>
  <si>
    <t>AOAM-6</t>
  </si>
  <si>
    <t>AOAM-7</t>
  </si>
  <si>
    <t>R&amp;RA/EHR-3</t>
  </si>
  <si>
    <t>R&amp;RA/EHR-4</t>
  </si>
  <si>
    <t>R&amp;RA/EHR-5</t>
  </si>
  <si>
    <t>AOAM-8</t>
  </si>
  <si>
    <t>AOAM-9</t>
  </si>
  <si>
    <t>R&amp;RA/EHR-6</t>
  </si>
  <si>
    <t>R&amp;RA/EHR-7</t>
  </si>
  <si>
    <t>AOAM-11</t>
  </si>
  <si>
    <t xml:space="preserve"> Table 2. Model Organization</t>
  </si>
  <si>
    <t>FY 2013 CR</t>
  </si>
  <si>
    <t xml:space="preserve">Totals may not add due to rounding.     </t>
  </si>
  <si>
    <r>
      <t>E-Government Initiatives</t>
    </r>
    <r>
      <rPr>
        <vertAlign val="superscript"/>
        <sz val="11"/>
        <color theme="1"/>
        <rFont val="Times New Roman"/>
        <family val="1"/>
      </rPr>
      <t xml:space="preserve">1 </t>
    </r>
  </si>
  <si>
    <t>AOAM: Agency Operations and Awards Management; R&amp;RA: Research &amp; Related Activities; MO: Model Organization; IPA: Intergovernmental Personnel Act.  Totals may not add due to rounding.</t>
  </si>
  <si>
    <t>AOAM-2</t>
  </si>
  <si>
    <r>
      <rPr>
        <vertAlign val="superscript"/>
        <sz val="9"/>
        <color theme="1"/>
        <rFont val="Times New Roman"/>
        <family val="1"/>
      </rPr>
      <t xml:space="preserve">1 </t>
    </r>
    <r>
      <rPr>
        <sz val="9"/>
        <color theme="1"/>
        <rFont val="Times New Roman"/>
        <family val="1"/>
      </rPr>
      <t xml:space="preserve"> FY 2013 and FY 2014 funding estimates for NSF-supported E-government initiatives can be found on pages Model Organization–8 and 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</si>
</sst>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4" fillId="0" borderId="0" xfId="0" applyNumberFormat="1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Border="1"/>
    <xf numFmtId="0" fontId="12" fillId="0" borderId="0" xfId="0" applyFont="1"/>
    <xf numFmtId="0" fontId="12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2" borderId="2" xfId="0" applyFont="1" applyFill="1" applyBorder="1"/>
    <xf numFmtId="164" fontId="6" fillId="2" borderId="2" xfId="1" applyNumberFormat="1" applyFont="1" applyFill="1" applyBorder="1"/>
    <xf numFmtId="0" fontId="6" fillId="2" borderId="2" xfId="0" applyFont="1" applyFill="1" applyBorder="1" applyAlignment="1">
      <alignment horizontal="right"/>
    </xf>
    <xf numFmtId="2" fontId="10" fillId="3" borderId="0" xfId="0" applyNumberFormat="1" applyFont="1" applyFill="1"/>
    <xf numFmtId="0" fontId="10" fillId="3" borderId="0" xfId="0" applyFont="1" applyFill="1"/>
    <xf numFmtId="2" fontId="7" fillId="3" borderId="0" xfId="0" applyNumberFormat="1" applyFont="1" applyFill="1"/>
    <xf numFmtId="164" fontId="7" fillId="3" borderId="0" xfId="1" applyNumberFormat="1" applyFont="1" applyFill="1"/>
    <xf numFmtId="2" fontId="11" fillId="3" borderId="0" xfId="0" applyNumberFormat="1" applyFont="1" applyFill="1"/>
    <xf numFmtId="0" fontId="11" fillId="3" borderId="0" xfId="0" applyFont="1" applyFill="1"/>
    <xf numFmtId="164" fontId="10" fillId="3" borderId="0" xfId="1" applyNumberFormat="1" applyFont="1" applyFill="1"/>
    <xf numFmtId="0" fontId="7" fillId="3" borderId="0" xfId="0" applyFont="1" applyFill="1"/>
    <xf numFmtId="164" fontId="7" fillId="3" borderId="0" xfId="1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2" fontId="7" fillId="3" borderId="0" xfId="0" quotePrefix="1" applyNumberFormat="1" applyFont="1" applyFill="1" applyAlignment="1">
      <alignment horizontal="right"/>
    </xf>
    <xf numFmtId="2" fontId="10" fillId="4" borderId="0" xfId="0" applyNumberFormat="1" applyFont="1" applyFill="1" applyBorder="1"/>
    <xf numFmtId="2" fontId="7" fillId="4" borderId="0" xfId="0" applyNumberFormat="1" applyFont="1" applyFill="1"/>
    <xf numFmtId="164" fontId="7" fillId="4" borderId="0" xfId="1" applyNumberFormat="1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horizontal="right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10" fillId="4" borderId="0" xfId="0" applyFont="1" applyFill="1"/>
    <xf numFmtId="2" fontId="10" fillId="4" borderId="0" xfId="0" applyNumberFormat="1" applyFont="1" applyFill="1"/>
    <xf numFmtId="164" fontId="10" fillId="4" borderId="0" xfId="1" applyNumberFormat="1" applyFont="1" applyFill="1"/>
    <xf numFmtId="0" fontId="10" fillId="4" borderId="0" xfId="0" applyFont="1" applyFill="1" applyAlignment="1">
      <alignment horizontal="right"/>
    </xf>
    <xf numFmtId="0" fontId="7" fillId="4" borderId="0" xfId="0" applyFont="1" applyFill="1" applyBorder="1" applyAlignment="1"/>
    <xf numFmtId="0" fontId="7" fillId="4" borderId="0" xfId="0" applyFont="1" applyFill="1" applyBorder="1"/>
    <xf numFmtId="2" fontId="7" fillId="4" borderId="0" xfId="0" quotePrefix="1" applyNumberFormat="1" applyFont="1" applyFill="1" applyAlignment="1">
      <alignment horizontal="right"/>
    </xf>
    <xf numFmtId="2" fontId="7" fillId="4" borderId="0" xfId="0" applyNumberFormat="1" applyFont="1" applyFill="1" applyBorder="1"/>
    <xf numFmtId="164" fontId="7" fillId="4" borderId="0" xfId="1" applyNumberFormat="1" applyFont="1" applyFill="1" applyBorder="1"/>
    <xf numFmtId="0" fontId="7" fillId="4" borderId="0" xfId="0" applyFont="1" applyFill="1" applyBorder="1" applyAlignment="1">
      <alignment horizontal="right"/>
    </xf>
    <xf numFmtId="165" fontId="6" fillId="2" borderId="2" xfId="2" applyNumberFormat="1" applyFont="1" applyFill="1" applyBorder="1"/>
    <xf numFmtId="0" fontId="7" fillId="3" borderId="0" xfId="0" quotePrefix="1" applyFont="1" applyFill="1" applyAlignment="1">
      <alignment horizontal="right"/>
    </xf>
    <xf numFmtId="0" fontId="10" fillId="4" borderId="0" xfId="0" applyFont="1" applyFill="1" applyBorder="1" applyAlignment="1"/>
    <xf numFmtId="165" fontId="10" fillId="4" borderId="0" xfId="2" applyNumberFormat="1" applyFont="1" applyFill="1"/>
    <xf numFmtId="0" fontId="9" fillId="0" borderId="1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showGridLines="0" tabSelected="1" topLeftCell="B1" zoomScale="72" workbookViewId="0">
      <selection activeCell="I16" sqref="I16"/>
    </sheetView>
  </sheetViews>
  <sheetFormatPr defaultRowHeight="15" x14ac:dyDescent="0.25"/>
  <cols>
    <col min="2" max="2" width="4.140625" customWidth="1"/>
    <col min="3" max="3" width="5.5703125" customWidth="1"/>
    <col min="4" max="4" width="4.42578125" customWidth="1"/>
    <col min="5" max="5" width="10.140625" customWidth="1"/>
    <col min="7" max="7" width="16.140625" customWidth="1"/>
    <col min="8" max="8" width="10.7109375" customWidth="1"/>
    <col min="9" max="9" width="12.7109375" customWidth="1"/>
    <col min="10" max="12" width="10.7109375" customWidth="1"/>
    <col min="13" max="13" width="20.28515625" style="2" customWidth="1"/>
  </cols>
  <sheetData>
    <row r="1" spans="2:16" s="1" customFormat="1" ht="15.6" x14ac:dyDescent="0.3">
      <c r="B1" s="69" t="s">
        <v>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6" s="3" customFormat="1" ht="14.45" x14ac:dyDescent="0.3">
      <c r="B2" s="7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6" s="7" customFormat="1" ht="14.45" customHeight="1" x14ac:dyDescent="0.2">
      <c r="B3" s="9"/>
      <c r="C3" s="9"/>
      <c r="D3" s="9"/>
      <c r="E3" s="9"/>
      <c r="F3" s="9"/>
      <c r="G3" s="9"/>
      <c r="H3" s="11"/>
      <c r="I3" s="11" t="s">
        <v>21</v>
      </c>
      <c r="J3" s="11" t="s">
        <v>15</v>
      </c>
      <c r="K3" s="73" t="s">
        <v>27</v>
      </c>
      <c r="L3" s="73"/>
      <c r="M3" s="11" t="s">
        <v>40</v>
      </c>
    </row>
    <row r="4" spans="2:16" s="7" customFormat="1" ht="12.75" x14ac:dyDescent="0.2">
      <c r="B4" s="9"/>
      <c r="C4" s="9"/>
      <c r="D4" s="10"/>
      <c r="E4" s="9"/>
      <c r="F4" s="9"/>
      <c r="G4" s="9"/>
      <c r="H4" s="11"/>
      <c r="I4" s="11" t="s">
        <v>22</v>
      </c>
      <c r="J4" s="11"/>
      <c r="K4" s="72"/>
      <c r="L4" s="72"/>
      <c r="M4" s="11" t="s">
        <v>41</v>
      </c>
    </row>
    <row r="5" spans="2:16" s="7" customFormat="1" ht="13.9" x14ac:dyDescent="0.3">
      <c r="B5" s="9"/>
      <c r="C5" s="9"/>
      <c r="D5" s="9"/>
      <c r="E5" s="9"/>
      <c r="F5" s="9"/>
      <c r="G5" s="9"/>
      <c r="H5" s="11" t="s">
        <v>21</v>
      </c>
      <c r="I5" s="11" t="s">
        <v>23</v>
      </c>
      <c r="J5" s="11" t="s">
        <v>25</v>
      </c>
      <c r="K5" s="72" t="s">
        <v>28</v>
      </c>
      <c r="L5" s="72"/>
      <c r="M5" s="11" t="s">
        <v>42</v>
      </c>
    </row>
    <row r="6" spans="2:16" s="7" customFormat="1" ht="13.9" x14ac:dyDescent="0.3">
      <c r="B6" s="71"/>
      <c r="C6" s="71"/>
      <c r="D6" s="71"/>
      <c r="E6" s="71"/>
      <c r="F6" s="71"/>
      <c r="G6" s="71"/>
      <c r="H6" s="59" t="s">
        <v>24</v>
      </c>
      <c r="I6" s="59" t="s">
        <v>65</v>
      </c>
      <c r="J6" s="59" t="s">
        <v>26</v>
      </c>
      <c r="K6" s="59" t="s">
        <v>29</v>
      </c>
      <c r="L6" s="59" t="s">
        <v>30</v>
      </c>
      <c r="M6" s="12" t="s">
        <v>49</v>
      </c>
    </row>
    <row r="7" spans="2:16" s="4" customFormat="1" ht="14.45" x14ac:dyDescent="0.3">
      <c r="B7" s="57" t="s">
        <v>0</v>
      </c>
      <c r="C7" s="57"/>
      <c r="D7" s="45"/>
      <c r="E7" s="45"/>
      <c r="F7" s="45"/>
      <c r="G7" s="45"/>
      <c r="H7" s="58">
        <f>(H8+H9+H11)</f>
        <v>246.97205970000002</v>
      </c>
      <c r="I7" s="58">
        <f>(I8+I9+I11)</f>
        <v>254.5</v>
      </c>
      <c r="J7" s="58">
        <f>(J8+J9+J11)</f>
        <v>262.71999999999997</v>
      </c>
      <c r="K7" s="58">
        <f t="shared" ref="K7:K8" si="0">(J7-I7)</f>
        <v>8.2199999999999704</v>
      </c>
      <c r="L7" s="47">
        <f t="shared" ref="L7:L8" si="1">(J7/I7)-1</f>
        <v>3.2298624754420358E-2</v>
      </c>
      <c r="M7" s="48"/>
    </row>
    <row r="8" spans="2:16" ht="14.45" x14ac:dyDescent="0.3">
      <c r="B8" s="17"/>
      <c r="C8" s="62" t="s">
        <v>1</v>
      </c>
      <c r="D8" s="62"/>
      <c r="E8" s="62"/>
      <c r="F8" s="13"/>
      <c r="G8" s="13"/>
      <c r="H8" s="26">
        <v>198.15748970000001</v>
      </c>
      <c r="I8" s="27">
        <v>202.91</v>
      </c>
      <c r="J8" s="27">
        <v>210.17</v>
      </c>
      <c r="K8" s="28">
        <f t="shared" si="0"/>
        <v>7.2599999999999909</v>
      </c>
      <c r="L8" s="29">
        <f t="shared" si="1"/>
        <v>3.5779409590458888E-2</v>
      </c>
      <c r="M8" s="15" t="s">
        <v>69</v>
      </c>
    </row>
    <row r="9" spans="2:16" ht="14.45" x14ac:dyDescent="0.3">
      <c r="B9" s="17"/>
      <c r="C9" s="62" t="s">
        <v>2</v>
      </c>
      <c r="D9" s="62"/>
      <c r="E9" s="62"/>
      <c r="F9" s="62"/>
      <c r="G9" s="13"/>
      <c r="H9" s="26">
        <v>9.6690299999999993</v>
      </c>
      <c r="I9" s="26">
        <v>9.4</v>
      </c>
      <c r="J9" s="27">
        <v>7.98</v>
      </c>
      <c r="K9" s="28">
        <f t="shared" ref="K9:K13" si="2">(J9-I9)</f>
        <v>-1.42</v>
      </c>
      <c r="L9" s="29">
        <f t="shared" ref="L9:L13" si="3">(J9/I9)-1</f>
        <v>-0.15106382978723398</v>
      </c>
      <c r="M9" s="15" t="s">
        <v>51</v>
      </c>
    </row>
    <row r="10" spans="2:16" ht="14.45" x14ac:dyDescent="0.3">
      <c r="B10" s="17"/>
      <c r="C10" s="36"/>
      <c r="D10" s="36"/>
      <c r="E10" s="36"/>
      <c r="F10" s="36"/>
      <c r="G10" s="13"/>
      <c r="H10" s="26"/>
      <c r="I10" s="26"/>
      <c r="J10" s="27"/>
      <c r="K10" s="28"/>
      <c r="L10" s="29"/>
      <c r="M10" s="15"/>
    </row>
    <row r="11" spans="2:16" s="4" customFormat="1" ht="15" customHeight="1" x14ac:dyDescent="0.3">
      <c r="B11" s="20"/>
      <c r="C11" s="61" t="s">
        <v>3</v>
      </c>
      <c r="D11" s="61"/>
      <c r="E11" s="61"/>
      <c r="F11" s="14"/>
      <c r="G11" s="14"/>
      <c r="H11" s="30">
        <f>SUM(H12:H13)</f>
        <v>39.145540000000004</v>
      </c>
      <c r="I11" s="31">
        <f t="shared" ref="I11:J11" si="4">SUM(I12:I13)</f>
        <v>42.19</v>
      </c>
      <c r="J11" s="31">
        <f t="shared" si="4"/>
        <v>44.57</v>
      </c>
      <c r="K11" s="26">
        <f t="shared" ref="K11" si="5">(J11-I11)</f>
        <v>2.3800000000000026</v>
      </c>
      <c r="L11" s="32">
        <f t="shared" ref="L11" si="6">(J11/I11)-1</f>
        <v>5.6411471912775513E-2</v>
      </c>
      <c r="M11" s="16"/>
      <c r="P11" s="4" t="s">
        <v>15</v>
      </c>
    </row>
    <row r="12" spans="2:16" s="4" customFormat="1" ht="14.45" x14ac:dyDescent="0.3">
      <c r="B12" s="20"/>
      <c r="C12" s="14"/>
      <c r="D12" s="61" t="s">
        <v>4</v>
      </c>
      <c r="E12" s="61"/>
      <c r="F12" s="61"/>
      <c r="G12" s="14"/>
      <c r="H12" s="26">
        <f>(30.35+4.79554)</f>
        <v>35.145540000000004</v>
      </c>
      <c r="I12" s="26">
        <f>(32.54+5.36)</f>
        <v>37.9</v>
      </c>
      <c r="J12" s="27">
        <f>(34.68+5.53)</f>
        <v>40.21</v>
      </c>
      <c r="K12" s="26">
        <f t="shared" si="2"/>
        <v>2.3100000000000023</v>
      </c>
      <c r="L12" s="32">
        <f t="shared" si="3"/>
        <v>6.0949868073878699E-2</v>
      </c>
      <c r="M12" s="16" t="s">
        <v>52</v>
      </c>
    </row>
    <row r="13" spans="2:16" s="4" customFormat="1" ht="14.45" x14ac:dyDescent="0.3">
      <c r="B13" s="20"/>
      <c r="C13" s="14"/>
      <c r="D13" s="61" t="s">
        <v>5</v>
      </c>
      <c r="E13" s="61"/>
      <c r="F13" s="61"/>
      <c r="G13" s="14"/>
      <c r="H13" s="26">
        <f>(3.35+0.65)</f>
        <v>4</v>
      </c>
      <c r="I13" s="27">
        <f>(3.54+0.75)</f>
        <v>4.29</v>
      </c>
      <c r="J13" s="27">
        <f>(3.58+0.78)</f>
        <v>4.3600000000000003</v>
      </c>
      <c r="K13" s="26">
        <f t="shared" si="2"/>
        <v>7.0000000000000284E-2</v>
      </c>
      <c r="L13" s="32">
        <f t="shared" si="3"/>
        <v>1.631701631701632E-2</v>
      </c>
      <c r="M13" s="16" t="s">
        <v>52</v>
      </c>
      <c r="P13" s="4" t="s">
        <v>15</v>
      </c>
    </row>
    <row r="14" spans="2:16" ht="14.45" x14ac:dyDescent="0.3">
      <c r="B14" s="17"/>
      <c r="C14" s="13"/>
      <c r="D14" s="62" t="s">
        <v>15</v>
      </c>
      <c r="E14" s="62"/>
      <c r="F14" s="62"/>
      <c r="G14" s="13"/>
      <c r="H14" s="13"/>
      <c r="I14" s="13"/>
      <c r="J14" s="13"/>
      <c r="K14" s="13"/>
      <c r="L14" s="13"/>
      <c r="M14" s="15"/>
    </row>
    <row r="15" spans="2:16" s="4" customFormat="1" ht="14.45" x14ac:dyDescent="0.3">
      <c r="B15" s="41" t="s">
        <v>16</v>
      </c>
      <c r="C15" s="45"/>
      <c r="D15" s="45"/>
      <c r="E15" s="45"/>
      <c r="F15" s="45"/>
      <c r="G15" s="45"/>
      <c r="H15" s="46">
        <f>SUM(H16:H17)</f>
        <v>8.8376599999999996</v>
      </c>
      <c r="I15" s="45">
        <f t="shared" ref="I15:J15" si="7">SUM(I16:I17)</f>
        <v>8.36</v>
      </c>
      <c r="J15" s="45">
        <f t="shared" si="7"/>
        <v>8.4499999999999993</v>
      </c>
      <c r="K15" s="46">
        <f t="shared" ref="K15:K17" si="8">(J15-I15)</f>
        <v>8.9999999999999858E-2</v>
      </c>
      <c r="L15" s="47">
        <f>(J15/I15)-1</f>
        <v>1.0765550239234534E-2</v>
      </c>
      <c r="M15" s="48" t="s">
        <v>15</v>
      </c>
    </row>
    <row r="16" spans="2:16" s="4" customFormat="1" ht="14.45" x14ac:dyDescent="0.3">
      <c r="B16" s="20"/>
      <c r="C16" s="14" t="s">
        <v>17</v>
      </c>
      <c r="D16" s="14"/>
      <c r="E16" s="14"/>
      <c r="F16" s="14"/>
      <c r="G16" s="14"/>
      <c r="H16" s="27">
        <v>5.35</v>
      </c>
      <c r="I16" s="27">
        <v>6.04</v>
      </c>
      <c r="J16" s="27">
        <v>5.35</v>
      </c>
      <c r="K16" s="26">
        <f t="shared" si="8"/>
        <v>-0.69000000000000039</v>
      </c>
      <c r="L16" s="32">
        <f>(J16/I16)-1</f>
        <v>-0.11423841059602657</v>
      </c>
      <c r="M16" s="15" t="s">
        <v>53</v>
      </c>
      <c r="N16" s="4" t="s">
        <v>15</v>
      </c>
    </row>
    <row r="17" spans="2:13" s="4" customFormat="1" ht="14.45" x14ac:dyDescent="0.3">
      <c r="B17" s="20"/>
      <c r="C17" s="61" t="s">
        <v>3</v>
      </c>
      <c r="D17" s="61"/>
      <c r="E17" s="61"/>
      <c r="F17" s="14"/>
      <c r="G17" s="14"/>
      <c r="H17" s="26">
        <f>(3.06+0.42766)</f>
        <v>3.48766</v>
      </c>
      <c r="I17" s="27">
        <f>(2.14+0.18)</f>
        <v>2.3200000000000003</v>
      </c>
      <c r="J17" s="26">
        <f>(2.87+0.23)</f>
        <v>3.1</v>
      </c>
      <c r="K17" s="26">
        <f t="shared" si="8"/>
        <v>0.7799999999999998</v>
      </c>
      <c r="L17" s="32">
        <f>(J17/I17)-1</f>
        <v>0.33620689655172398</v>
      </c>
      <c r="M17" s="16" t="s">
        <v>52</v>
      </c>
    </row>
    <row r="18" spans="2:13" ht="14.45" x14ac:dyDescent="0.3"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5"/>
    </row>
    <row r="19" spans="2:13" ht="14.45" x14ac:dyDescent="0.3">
      <c r="B19" s="67" t="s">
        <v>50</v>
      </c>
      <c r="C19" s="67"/>
      <c r="D19" s="67"/>
      <c r="E19" s="67"/>
      <c r="F19" s="67"/>
      <c r="G19" s="67"/>
      <c r="H19" s="39">
        <f>(H20+H25)</f>
        <v>88.775000000000006</v>
      </c>
      <c r="I19" s="39">
        <f t="shared" ref="I19:J19" si="9">(I20+I25)</f>
        <v>84.100000000000009</v>
      </c>
      <c r="J19" s="39">
        <f t="shared" si="9"/>
        <v>83.39</v>
      </c>
      <c r="K19" s="39">
        <f t="shared" ref="K19:K23" si="10">(J19-I19)</f>
        <v>-0.71000000000000796</v>
      </c>
      <c r="L19" s="40">
        <f t="shared" ref="L19:L23" si="11">(J19/I19)-1</f>
        <v>-8.4423305588585684E-3</v>
      </c>
      <c r="M19" s="44"/>
    </row>
    <row r="20" spans="2:13" ht="14.45" x14ac:dyDescent="0.3">
      <c r="B20" s="17"/>
      <c r="C20" s="62" t="s">
        <v>38</v>
      </c>
      <c r="D20" s="62"/>
      <c r="E20" s="62"/>
      <c r="F20" s="62"/>
      <c r="G20" s="62"/>
      <c r="H20" s="30">
        <f>SUM(H21:H23)</f>
        <v>30.654999999999998</v>
      </c>
      <c r="I20" s="30">
        <f t="shared" ref="I20:J20" si="12">SUM(I21:I23)</f>
        <v>26.1</v>
      </c>
      <c r="J20" s="30">
        <f t="shared" si="12"/>
        <v>22.18</v>
      </c>
      <c r="K20" s="28">
        <f t="shared" si="10"/>
        <v>-3.9200000000000017</v>
      </c>
      <c r="L20" s="29">
        <f t="shared" si="11"/>
        <v>-0.15019157088122614</v>
      </c>
    </row>
    <row r="21" spans="2:13" ht="30" customHeight="1" x14ac:dyDescent="0.3">
      <c r="B21" s="17"/>
      <c r="C21" s="13"/>
      <c r="D21" s="63" t="s">
        <v>36</v>
      </c>
      <c r="E21" s="63"/>
      <c r="F21" s="63"/>
      <c r="G21" s="63"/>
      <c r="H21" s="26">
        <v>12.196999999999999</v>
      </c>
      <c r="I21" s="26">
        <v>11.8</v>
      </c>
      <c r="J21" s="27">
        <v>6.83</v>
      </c>
      <c r="K21" s="28">
        <f t="shared" si="10"/>
        <v>-4.9700000000000006</v>
      </c>
      <c r="L21" s="29">
        <f t="shared" si="11"/>
        <v>-0.42118644067796618</v>
      </c>
      <c r="M21" s="15" t="s">
        <v>54</v>
      </c>
    </row>
    <row r="22" spans="2:13" ht="29.25" customHeight="1" x14ac:dyDescent="0.3">
      <c r="B22" s="17"/>
      <c r="C22" s="13"/>
      <c r="D22" s="63" t="s">
        <v>37</v>
      </c>
      <c r="E22" s="63"/>
      <c r="F22" s="63"/>
      <c r="G22" s="63"/>
      <c r="H22" s="26">
        <v>15.667999999999999</v>
      </c>
      <c r="I22" s="27">
        <v>11.51</v>
      </c>
      <c r="J22" s="27">
        <v>13.01</v>
      </c>
      <c r="K22" s="28">
        <f t="shared" si="10"/>
        <v>1.5</v>
      </c>
      <c r="L22" s="29">
        <f t="shared" si="11"/>
        <v>0.13032145960034747</v>
      </c>
      <c r="M22" s="15" t="s">
        <v>55</v>
      </c>
    </row>
    <row r="23" spans="2:13" ht="14.45" x14ac:dyDescent="0.3">
      <c r="B23" s="17"/>
      <c r="C23" s="13"/>
      <c r="D23" s="62" t="s">
        <v>6</v>
      </c>
      <c r="E23" s="62"/>
      <c r="F23" s="62"/>
      <c r="G23" s="62"/>
      <c r="H23" s="27">
        <v>2.79</v>
      </c>
      <c r="I23" s="27">
        <v>2.79</v>
      </c>
      <c r="J23" s="27">
        <v>2.34</v>
      </c>
      <c r="K23" s="28">
        <f t="shared" si="10"/>
        <v>-0.45000000000000018</v>
      </c>
      <c r="L23" s="29">
        <f t="shared" si="11"/>
        <v>-0.16129032258064524</v>
      </c>
      <c r="M23" s="15" t="s">
        <v>55</v>
      </c>
    </row>
    <row r="24" spans="2:13" ht="14.45" x14ac:dyDescent="0.3"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/>
    </row>
    <row r="25" spans="2:13" ht="14.45" x14ac:dyDescent="0.3">
      <c r="B25" s="17"/>
      <c r="C25" s="62" t="s">
        <v>20</v>
      </c>
      <c r="D25" s="62"/>
      <c r="E25" s="62"/>
      <c r="F25" s="62"/>
      <c r="G25" s="62"/>
      <c r="H25" s="31">
        <f>SUM(H26:H28)</f>
        <v>58.120000000000005</v>
      </c>
      <c r="I25" s="30">
        <f t="shared" ref="I25:J25" si="13">SUM(I26:I28)</f>
        <v>58.000000000000007</v>
      </c>
      <c r="J25" s="31">
        <f t="shared" si="13"/>
        <v>61.21</v>
      </c>
      <c r="K25" s="28">
        <f t="shared" ref="K25:K30" si="14">(J25-I25)</f>
        <v>3.2099999999999937</v>
      </c>
      <c r="L25" s="29">
        <f>(J25/I25)-1</f>
        <v>5.5344827586206735E-2</v>
      </c>
      <c r="M25" s="16" t="s">
        <v>56</v>
      </c>
    </row>
    <row r="26" spans="2:13" ht="14.45" x14ac:dyDescent="0.3">
      <c r="B26" s="17"/>
      <c r="C26" s="13"/>
      <c r="D26" s="62" t="s">
        <v>8</v>
      </c>
      <c r="E26" s="62"/>
      <c r="F26" s="62"/>
      <c r="G26" s="62"/>
      <c r="H26" s="33">
        <v>41.13</v>
      </c>
      <c r="I26" s="33">
        <v>41.13</v>
      </c>
      <c r="J26" s="33">
        <v>43.84</v>
      </c>
      <c r="K26" s="28">
        <f t="shared" si="14"/>
        <v>2.7100000000000009</v>
      </c>
      <c r="L26" s="29">
        <f>(J26/I26)-1</f>
        <v>6.5888645757354647E-2</v>
      </c>
      <c r="M26" s="16" t="s">
        <v>57</v>
      </c>
    </row>
    <row r="27" spans="2:13" ht="14.45" x14ac:dyDescent="0.3">
      <c r="B27" s="17"/>
      <c r="C27" s="13"/>
      <c r="D27" s="62" t="s">
        <v>7</v>
      </c>
      <c r="E27" s="62"/>
      <c r="F27" s="62"/>
      <c r="G27" s="62"/>
      <c r="H27" s="33">
        <v>14.03</v>
      </c>
      <c r="I27" s="33">
        <v>13.91</v>
      </c>
      <c r="J27" s="33">
        <v>14.41</v>
      </c>
      <c r="K27" s="28">
        <f t="shared" si="14"/>
        <v>0.5</v>
      </c>
      <c r="L27" s="29">
        <f t="shared" ref="L27" si="15">(J27/I27)-1</f>
        <v>3.5945363048166756E-2</v>
      </c>
      <c r="M27" s="16" t="s">
        <v>58</v>
      </c>
    </row>
    <row r="28" spans="2:13" ht="14.45" x14ac:dyDescent="0.3">
      <c r="B28" s="17"/>
      <c r="C28" s="13"/>
      <c r="D28" s="62" t="s">
        <v>9</v>
      </c>
      <c r="E28" s="62"/>
      <c r="F28" s="62"/>
      <c r="G28" s="62"/>
      <c r="H28" s="33">
        <v>2.96</v>
      </c>
      <c r="I28" s="33">
        <v>2.96</v>
      </c>
      <c r="J28" s="33">
        <v>2.96</v>
      </c>
      <c r="K28" s="37" t="s">
        <v>34</v>
      </c>
      <c r="L28" s="37" t="s">
        <v>34</v>
      </c>
      <c r="M28" s="16" t="s">
        <v>58</v>
      </c>
    </row>
    <row r="29" spans="2:13" ht="14.45" x14ac:dyDescent="0.3"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/>
    </row>
    <row r="30" spans="2:13" s="4" customFormat="1" ht="14.45" x14ac:dyDescent="0.3">
      <c r="B30" s="41" t="s">
        <v>18</v>
      </c>
      <c r="C30" s="41"/>
      <c r="D30" s="41"/>
      <c r="E30" s="41"/>
      <c r="F30" s="41"/>
      <c r="G30" s="41"/>
      <c r="H30" s="38">
        <f>SUM(H31:H35)</f>
        <v>56.697579999999995</v>
      </c>
      <c r="I30" s="38">
        <f t="shared" ref="I30:J30" si="16">SUM(I31:I35)</f>
        <v>59.339999999999996</v>
      </c>
      <c r="J30" s="38">
        <f t="shared" si="16"/>
        <v>71.83</v>
      </c>
      <c r="K30" s="39">
        <f t="shared" si="14"/>
        <v>12.490000000000002</v>
      </c>
      <c r="L30" s="40">
        <f>(J30/I30)-1</f>
        <v>0.21048196831816646</v>
      </c>
      <c r="M30" s="42"/>
    </row>
    <row r="31" spans="2:13" ht="14.45" x14ac:dyDescent="0.3">
      <c r="B31" s="17"/>
      <c r="C31" s="17" t="s">
        <v>39</v>
      </c>
      <c r="D31" s="17"/>
      <c r="E31" s="17"/>
      <c r="F31" s="17"/>
      <c r="G31" s="17"/>
      <c r="H31" s="26">
        <v>26.804449999999999</v>
      </c>
      <c r="I31" s="27">
        <v>26.39</v>
      </c>
      <c r="J31" s="27">
        <v>31.38</v>
      </c>
      <c r="K31" s="28">
        <f t="shared" ref="K31:K33" si="17">(J31-I31)</f>
        <v>4.9899999999999984</v>
      </c>
      <c r="L31" s="29">
        <f t="shared" ref="L31:L33" si="18">(J31/I31)-1</f>
        <v>0.18908677529367179</v>
      </c>
      <c r="M31" s="15" t="s">
        <v>59</v>
      </c>
    </row>
    <row r="32" spans="2:13" ht="14.45" x14ac:dyDescent="0.3">
      <c r="B32" s="17"/>
      <c r="C32" s="65" t="s">
        <v>19</v>
      </c>
      <c r="D32" s="65"/>
      <c r="E32" s="65"/>
      <c r="F32" s="17"/>
      <c r="G32" s="17"/>
      <c r="H32" s="26">
        <v>13.545</v>
      </c>
      <c r="I32" s="27">
        <v>15.26</v>
      </c>
      <c r="J32" s="27">
        <v>13.22</v>
      </c>
      <c r="K32" s="28">
        <f>(J32-I32)</f>
        <v>-2.0399999999999991</v>
      </c>
      <c r="L32" s="29">
        <f t="shared" ref="L32" si="19">(J32/I32)-1</f>
        <v>-0.13368283093053734</v>
      </c>
      <c r="M32" s="15" t="s">
        <v>59</v>
      </c>
    </row>
    <row r="33" spans="2:14" s="4" customFormat="1" ht="14.45" x14ac:dyDescent="0.3">
      <c r="B33" s="20"/>
      <c r="C33" s="20" t="s">
        <v>32</v>
      </c>
      <c r="D33" s="20"/>
      <c r="E33" s="20"/>
      <c r="F33" s="20"/>
      <c r="G33" s="20"/>
      <c r="H33" s="26">
        <v>12.41813</v>
      </c>
      <c r="I33" s="27">
        <v>10.69</v>
      </c>
      <c r="J33" s="27">
        <v>11.34</v>
      </c>
      <c r="K33" s="26">
        <f t="shared" si="17"/>
        <v>0.65000000000000036</v>
      </c>
      <c r="L33" s="32">
        <f t="shared" si="18"/>
        <v>6.0804490177736259E-2</v>
      </c>
      <c r="M33" s="15" t="s">
        <v>60</v>
      </c>
    </row>
    <row r="34" spans="2:14" s="4" customFormat="1" ht="14.45" x14ac:dyDescent="0.3">
      <c r="B34" s="20"/>
      <c r="C34" s="20"/>
      <c r="D34" s="20"/>
      <c r="E34" s="20"/>
      <c r="F34" s="20"/>
      <c r="G34" s="20"/>
      <c r="H34" s="27"/>
      <c r="I34" s="27"/>
      <c r="J34" s="27"/>
      <c r="K34" s="27"/>
      <c r="L34" s="27"/>
      <c r="M34" s="16"/>
      <c r="N34" s="4" t="s">
        <v>15</v>
      </c>
    </row>
    <row r="35" spans="2:14" s="4" customFormat="1" ht="14.45" x14ac:dyDescent="0.3">
      <c r="B35" s="20"/>
      <c r="C35" s="20" t="s">
        <v>33</v>
      </c>
      <c r="D35" s="20"/>
      <c r="E35" s="20"/>
      <c r="F35" s="20"/>
      <c r="G35" s="20"/>
      <c r="H35" s="31">
        <f>SUM(H37:H41)</f>
        <v>3.9299999999999997</v>
      </c>
      <c r="I35" s="30">
        <f t="shared" ref="I35:J35" si="20">SUM(I37:I41)</f>
        <v>7</v>
      </c>
      <c r="J35" s="31">
        <f t="shared" si="20"/>
        <v>15.889999999999999</v>
      </c>
      <c r="K35" s="26">
        <f>(J35-I35)</f>
        <v>8.8899999999999988</v>
      </c>
      <c r="L35" s="32">
        <f t="shared" ref="L35:L41" si="21">(J35/I35)-1</f>
        <v>1.27</v>
      </c>
    </row>
    <row r="36" spans="2:14" s="4" customFormat="1" ht="14.45" x14ac:dyDescent="0.3">
      <c r="B36" s="20"/>
      <c r="C36" s="20"/>
      <c r="D36" s="20" t="s">
        <v>46</v>
      </c>
      <c r="E36" s="20"/>
      <c r="F36" s="20"/>
      <c r="G36" s="20"/>
      <c r="H36" s="31"/>
      <c r="I36" s="30"/>
      <c r="J36" s="31"/>
      <c r="K36" s="26"/>
      <c r="L36" s="32"/>
    </row>
    <row r="37" spans="2:14" ht="14.45" x14ac:dyDescent="0.3">
      <c r="B37" s="17"/>
      <c r="C37" s="17"/>
      <c r="D37" s="21" t="s">
        <v>15</v>
      </c>
      <c r="E37" s="21" t="s">
        <v>47</v>
      </c>
      <c r="F37" s="21"/>
      <c r="G37" s="17"/>
      <c r="H37" s="56" t="s">
        <v>34</v>
      </c>
      <c r="I37" s="56" t="s">
        <v>34</v>
      </c>
      <c r="J37" s="28">
        <v>5.5</v>
      </c>
      <c r="K37" s="28">
        <v>5.5</v>
      </c>
      <c r="L37" s="34" t="s">
        <v>35</v>
      </c>
      <c r="M37" s="16" t="s">
        <v>61</v>
      </c>
    </row>
    <row r="38" spans="2:14" s="4" customFormat="1" ht="14.45" x14ac:dyDescent="0.3">
      <c r="B38" s="20"/>
      <c r="C38" s="20"/>
      <c r="D38" s="20"/>
      <c r="E38" s="20" t="s">
        <v>10</v>
      </c>
      <c r="F38" s="20"/>
      <c r="G38" s="20"/>
      <c r="H38" s="56" t="s">
        <v>34</v>
      </c>
      <c r="I38" s="56" t="s">
        <v>34</v>
      </c>
      <c r="J38" s="33">
        <v>0.3</v>
      </c>
      <c r="K38" s="33">
        <v>0.3</v>
      </c>
      <c r="L38" s="34" t="s">
        <v>35</v>
      </c>
      <c r="M38" s="16" t="s">
        <v>61</v>
      </c>
    </row>
    <row r="39" spans="2:14" s="4" customFormat="1" ht="14.45" x14ac:dyDescent="0.3">
      <c r="B39" s="20"/>
      <c r="C39" s="20"/>
      <c r="D39" s="20"/>
      <c r="E39" s="66" t="s">
        <v>48</v>
      </c>
      <c r="F39" s="66"/>
      <c r="G39" s="66"/>
      <c r="H39" s="56" t="s">
        <v>34</v>
      </c>
      <c r="I39" s="56" t="s">
        <v>34</v>
      </c>
      <c r="J39" s="33">
        <v>1.75</v>
      </c>
      <c r="K39" s="33">
        <v>1.75</v>
      </c>
      <c r="L39" s="34" t="s">
        <v>35</v>
      </c>
      <c r="M39" s="16" t="s">
        <v>61</v>
      </c>
    </row>
    <row r="40" spans="2:14" ht="17.45" x14ac:dyDescent="0.3">
      <c r="B40" s="17"/>
      <c r="C40" s="17"/>
      <c r="D40" s="68" t="s">
        <v>67</v>
      </c>
      <c r="E40" s="68"/>
      <c r="F40" s="68"/>
      <c r="G40" s="17"/>
      <c r="H40" s="27">
        <v>0.65</v>
      </c>
      <c r="I40" s="26">
        <v>0.7</v>
      </c>
      <c r="J40" s="27">
        <v>1.07</v>
      </c>
      <c r="K40" s="28">
        <f>(J40-I40)</f>
        <v>0.37000000000000011</v>
      </c>
      <c r="L40" s="29">
        <f t="shared" si="21"/>
        <v>0.52857142857142869</v>
      </c>
      <c r="M40" s="16" t="s">
        <v>62</v>
      </c>
    </row>
    <row r="41" spans="2:14" ht="14.45" x14ac:dyDescent="0.3">
      <c r="B41" s="17"/>
      <c r="C41" s="17"/>
      <c r="D41" s="68" t="s">
        <v>11</v>
      </c>
      <c r="E41" s="68"/>
      <c r="F41" s="68"/>
      <c r="G41" s="68"/>
      <c r="H41" s="33">
        <v>3.28</v>
      </c>
      <c r="I41" s="28">
        <v>6.3</v>
      </c>
      <c r="J41" s="33">
        <v>7.27</v>
      </c>
      <c r="K41" s="28">
        <f>(J41-I41)</f>
        <v>0.96999999999999975</v>
      </c>
      <c r="L41" s="29">
        <f t="shared" si="21"/>
        <v>0.15396825396825387</v>
      </c>
      <c r="M41" s="16" t="s">
        <v>62</v>
      </c>
    </row>
    <row r="42" spans="2:14" ht="14.45" x14ac:dyDescent="0.3">
      <c r="B42" s="17"/>
      <c r="C42" s="17"/>
      <c r="D42" s="21"/>
      <c r="E42" s="21"/>
      <c r="F42" s="21"/>
      <c r="G42" s="21"/>
      <c r="H42" s="13"/>
      <c r="I42" s="13"/>
      <c r="J42" s="13"/>
      <c r="K42" s="13" t="s">
        <v>15</v>
      </c>
      <c r="L42" s="13"/>
      <c r="M42" s="15"/>
    </row>
    <row r="43" spans="2:14" ht="14.45" x14ac:dyDescent="0.3">
      <c r="B43" s="49" t="s">
        <v>12</v>
      </c>
      <c r="C43" s="49"/>
      <c r="D43" s="49"/>
      <c r="E43" s="49"/>
      <c r="F43" s="50"/>
      <c r="G43" s="50"/>
      <c r="H43" s="46">
        <v>2.7</v>
      </c>
      <c r="I43" s="45">
        <v>2.61</v>
      </c>
      <c r="J43" s="45">
        <v>2.67</v>
      </c>
      <c r="K43" s="39">
        <f>(J43-I43)</f>
        <v>6.0000000000000053E-2</v>
      </c>
      <c r="L43" s="40">
        <f t="shared" ref="L43:L49" si="22">(J43/I43)-1</f>
        <v>2.2988505747126409E-2</v>
      </c>
      <c r="M43" s="44" t="s">
        <v>63</v>
      </c>
    </row>
    <row r="44" spans="2:14" ht="14.45" x14ac:dyDescent="0.3">
      <c r="B44" s="17"/>
      <c r="C44" s="17"/>
      <c r="D44" s="17"/>
      <c r="E44" s="17"/>
      <c r="F44" s="17"/>
      <c r="G44" s="17"/>
      <c r="H44" s="13"/>
      <c r="I44" s="13"/>
      <c r="J44" s="13"/>
      <c r="K44" s="13"/>
      <c r="L44" s="13"/>
      <c r="M44" s="15"/>
    </row>
    <row r="45" spans="2:14" ht="14.45" x14ac:dyDescent="0.3">
      <c r="B45" s="67" t="s">
        <v>14</v>
      </c>
      <c r="C45" s="67"/>
      <c r="D45" s="67"/>
      <c r="E45" s="67"/>
      <c r="F45" s="67"/>
      <c r="G45" s="50"/>
      <c r="H45" s="43">
        <v>4.37</v>
      </c>
      <c r="I45" s="43">
        <v>4.4400000000000004</v>
      </c>
      <c r="J45" s="43">
        <v>4.47</v>
      </c>
      <c r="K45" s="51" t="s">
        <v>34</v>
      </c>
      <c r="L45" s="51" t="s">
        <v>34</v>
      </c>
      <c r="M45" s="44" t="s">
        <v>44</v>
      </c>
    </row>
    <row r="46" spans="2:14" ht="14.45" x14ac:dyDescent="0.3">
      <c r="B46" s="17"/>
      <c r="C46" s="17"/>
      <c r="D46" s="17"/>
      <c r="E46" s="17"/>
      <c r="F46" s="17"/>
      <c r="G46" s="17"/>
      <c r="H46" s="33"/>
      <c r="I46" s="33"/>
      <c r="J46" s="33"/>
      <c r="K46" s="33"/>
      <c r="L46" s="33"/>
      <c r="M46" s="35"/>
    </row>
    <row r="47" spans="2:14" ht="14.45" x14ac:dyDescent="0.3">
      <c r="B47" s="67" t="s">
        <v>13</v>
      </c>
      <c r="C47" s="67"/>
      <c r="D47" s="67"/>
      <c r="E47" s="67"/>
      <c r="F47" s="67"/>
      <c r="G47" s="50"/>
      <c r="H47" s="50">
        <v>14.12</v>
      </c>
      <c r="I47" s="52">
        <v>14.2</v>
      </c>
      <c r="J47" s="50">
        <v>14.32</v>
      </c>
      <c r="K47" s="52">
        <f>(J47-I47)</f>
        <v>0.12000000000000099</v>
      </c>
      <c r="L47" s="53">
        <f t="shared" si="22"/>
        <v>8.4507042253521014E-3</v>
      </c>
      <c r="M47" s="54" t="s">
        <v>45</v>
      </c>
    </row>
    <row r="48" spans="2:14" ht="14.45" x14ac:dyDescent="0.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2"/>
    </row>
    <row r="49" spans="2:13" s="1" customFormat="1" ht="14.45" x14ac:dyDescent="0.3">
      <c r="B49" s="23" t="s">
        <v>43</v>
      </c>
      <c r="C49" s="23"/>
      <c r="D49" s="23"/>
      <c r="E49" s="23"/>
      <c r="F49" s="23"/>
      <c r="G49" s="23"/>
      <c r="H49" s="55">
        <f>(H7+H15+H19+H30+H43+H45+H47)</f>
        <v>422.47229970000006</v>
      </c>
      <c r="I49" s="55">
        <f t="shared" ref="I49:J49" si="23">(I7+I15+I19+I30+I43+I45+I47)</f>
        <v>427.55</v>
      </c>
      <c r="J49" s="55">
        <f t="shared" si="23"/>
        <v>447.84999999999997</v>
      </c>
      <c r="K49" s="55">
        <f>(J49-I49)</f>
        <v>20.299999999999955</v>
      </c>
      <c r="L49" s="24">
        <f t="shared" si="22"/>
        <v>4.7479826920827861E-2</v>
      </c>
      <c r="M49" s="25"/>
    </row>
    <row r="50" spans="2:13" s="7" customFormat="1" ht="16.149999999999999" customHeight="1" x14ac:dyDescent="0.3">
      <c r="B50" s="64" t="s">
        <v>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s="7" customFormat="1" ht="29.25" customHeight="1" x14ac:dyDescent="0.2">
      <c r="B51" s="64" t="s">
        <v>68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15.6" customHeight="1" x14ac:dyDescent="0.25">
      <c r="B52" s="60" t="s">
        <v>70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2:13" x14ac:dyDescent="0.25">
      <c r="B53" s="13"/>
      <c r="C53" s="13"/>
      <c r="D53" s="13"/>
      <c r="E53" s="13"/>
      <c r="F53" s="13"/>
      <c r="G53" s="13"/>
      <c r="H53" s="18"/>
      <c r="I53" s="18"/>
      <c r="J53" s="18"/>
      <c r="K53" s="18"/>
      <c r="L53" s="18"/>
      <c r="M53" s="15"/>
    </row>
    <row r="54" spans="2:13" x14ac:dyDescent="0.25">
      <c r="B54" s="13"/>
      <c r="C54" s="13"/>
      <c r="D54" s="13"/>
      <c r="E54" s="13"/>
      <c r="F54" s="13"/>
      <c r="G54" s="13"/>
      <c r="H54" s="19"/>
      <c r="I54" s="19"/>
      <c r="J54" s="19"/>
      <c r="K54" s="19"/>
      <c r="L54" s="18"/>
      <c r="M54" s="15"/>
    </row>
    <row r="55" spans="2:13" x14ac:dyDescent="0.25">
      <c r="H55" s="5"/>
      <c r="I55" s="6"/>
      <c r="J55" s="5"/>
    </row>
    <row r="56" spans="2:13" x14ac:dyDescent="0.25">
      <c r="H56" s="8"/>
      <c r="I56" s="8"/>
      <c r="J56" s="8"/>
    </row>
  </sheetData>
  <mergeCells count="30">
    <mergeCell ref="C11:E11"/>
    <mergeCell ref="D12:F12"/>
    <mergeCell ref="C25:G25"/>
    <mergeCell ref="D26:G26"/>
    <mergeCell ref="D27:G27"/>
    <mergeCell ref="D13:F13"/>
    <mergeCell ref="D14:F14"/>
    <mergeCell ref="B1:M1"/>
    <mergeCell ref="B2:M2"/>
    <mergeCell ref="B6:G6"/>
    <mergeCell ref="C8:E8"/>
    <mergeCell ref="C9:F9"/>
    <mergeCell ref="K5:L5"/>
    <mergeCell ref="K3:L4"/>
    <mergeCell ref="B52:M52"/>
    <mergeCell ref="C17:E17"/>
    <mergeCell ref="C20:G20"/>
    <mergeCell ref="D22:G22"/>
    <mergeCell ref="B51:M51"/>
    <mergeCell ref="C32:E32"/>
    <mergeCell ref="E39:G39"/>
    <mergeCell ref="D23:G23"/>
    <mergeCell ref="D21:G21"/>
    <mergeCell ref="B19:G19"/>
    <mergeCell ref="B50:M50"/>
    <mergeCell ref="D28:G28"/>
    <mergeCell ref="B47:F47"/>
    <mergeCell ref="D41:G41"/>
    <mergeCell ref="B45:F45"/>
    <mergeCell ref="D40:F40"/>
  </mergeCells>
  <pageMargins left="1" right="1" top="1" bottom="1" header="0.5" footer="0.5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Org</vt:lpstr>
      <vt:lpstr>'Model Org'!Print_Area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coxenrid</cp:lastModifiedBy>
  <cp:lastPrinted>2013-03-22T17:48:23Z</cp:lastPrinted>
  <dcterms:created xsi:type="dcterms:W3CDTF">2013-02-01T03:51:44Z</dcterms:created>
  <dcterms:modified xsi:type="dcterms:W3CDTF">2013-04-04T12:13:50Z</dcterms:modified>
</cp:coreProperties>
</file>