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MMRF Funding-Detail" sheetId="1" r:id="rId1"/>
  </sheets>
  <definedNames/>
  <calcPr fullCalcOnLoad="1"/>
</workbook>
</file>

<file path=xl/sharedStrings.xml><?xml version="1.0" encoding="utf-8"?>
<sst xmlns="http://schemas.openxmlformats.org/spreadsheetml/2006/main" count="45" uniqueCount="42">
  <si>
    <t>(Dollars in Millions)</t>
  </si>
  <si>
    <t>FY 2005</t>
  </si>
  <si>
    <t>Change over</t>
  </si>
  <si>
    <t>FY 2004</t>
  </si>
  <si>
    <t>Current</t>
  </si>
  <si>
    <t>FY 2006</t>
  </si>
  <si>
    <t>Actual</t>
  </si>
  <si>
    <t>Plan</t>
  </si>
  <si>
    <t>Request</t>
  </si>
  <si>
    <t>Amount</t>
  </si>
  <si>
    <t>Percent</t>
  </si>
  <si>
    <t>Facilities</t>
  </si>
  <si>
    <t>Academic Research Fleet</t>
  </si>
  <si>
    <t>Advanced Modular Incoherent Scatter Radar</t>
  </si>
  <si>
    <t>Cornell Electron Storage Ring</t>
  </si>
  <si>
    <t>Gemini Observatory</t>
  </si>
  <si>
    <r>
      <t>HIAPER</t>
    </r>
    <r>
      <rPr>
        <vertAlign val="superscript"/>
        <sz val="9"/>
        <rFont val="Times New Roman"/>
        <family val="1"/>
      </rPr>
      <t>1</t>
    </r>
  </si>
  <si>
    <t>n/a</t>
  </si>
  <si>
    <t>Incorporated Research Institutes for Seismology</t>
  </si>
  <si>
    <t>Integrated Ocean Drilling Program</t>
  </si>
  <si>
    <t xml:space="preserve">Large Hadron Collider </t>
  </si>
  <si>
    <t>Laser Interferometer Gravitational Wave Observatory</t>
  </si>
  <si>
    <r>
      <t>MREFC Facilities</t>
    </r>
    <r>
      <rPr>
        <vertAlign val="superscript"/>
        <sz val="9"/>
        <rFont val="Times New Roman"/>
        <family val="1"/>
      </rPr>
      <t>2</t>
    </r>
  </si>
  <si>
    <t>National High Magnetic Field Laboratory</t>
  </si>
  <si>
    <t>National Nanofabrication Infrastructure Network</t>
  </si>
  <si>
    <t>National Superconducting Cyclotron Laboratory</t>
  </si>
  <si>
    <r>
      <t>Network for Earthquake Engineering Simulation</t>
    </r>
    <r>
      <rPr>
        <vertAlign val="superscript"/>
        <sz val="9"/>
        <rFont val="Times New Roman"/>
        <family val="1"/>
      </rPr>
      <t>2</t>
    </r>
  </si>
  <si>
    <t>Shared Cyberinfrastructure Tools</t>
  </si>
  <si>
    <r>
      <t>Terascale Computing Systems</t>
    </r>
    <r>
      <rPr>
        <vertAlign val="superscript"/>
        <sz val="9"/>
        <rFont val="Times New Roman"/>
        <family val="1"/>
      </rPr>
      <t>2</t>
    </r>
  </si>
  <si>
    <r>
      <t>Other Facilities</t>
    </r>
    <r>
      <rPr>
        <vertAlign val="superscript"/>
        <sz val="9"/>
        <rFont val="Times New Roman"/>
        <family val="1"/>
      </rPr>
      <t>3</t>
    </r>
  </si>
  <si>
    <t>Polar Facilities and Logistics</t>
  </si>
  <si>
    <t>Antarctic Facilities and Operations</t>
  </si>
  <si>
    <t>Polar Logistics</t>
  </si>
  <si>
    <r>
      <t>South Pole Station</t>
    </r>
    <r>
      <rPr>
        <vertAlign val="superscript"/>
        <sz val="9"/>
        <rFont val="Times New Roman"/>
        <family val="1"/>
      </rPr>
      <t>2</t>
    </r>
  </si>
  <si>
    <r>
      <t>Federally Funded R&amp;D Centers</t>
    </r>
    <r>
      <rPr>
        <b/>
        <vertAlign val="superscript"/>
        <sz val="9"/>
        <rFont val="Times New Roman"/>
        <family val="1"/>
      </rPr>
      <t>5</t>
    </r>
  </si>
  <si>
    <t>National Astronomy and Ionospheric Center</t>
  </si>
  <si>
    <t>National Center for Atmospheric Research</t>
  </si>
  <si>
    <t>National Optical Astronomy Observatory</t>
  </si>
  <si>
    <t>National Radio Astronomy Observatory</t>
  </si>
  <si>
    <t>Total</t>
  </si>
  <si>
    <r>
      <t>1</t>
    </r>
    <r>
      <rPr>
        <sz val="9"/>
        <rFont val="Times New Roman"/>
        <family val="1"/>
      </rPr>
      <t xml:space="preserve">Implementation funding for HIAPER was provided through the MREFC Account.  Operations and Maintenance activities are funded within the R&amp;RA Account through the National Center for Atmospheric Research (NCAR), an FFRDC.
</t>
    </r>
    <r>
      <rPr>
        <vertAlign val="superscript"/>
        <sz val="9"/>
        <rFont val="Times New Roman"/>
        <family val="1"/>
      </rPr>
      <t>2</t>
    </r>
    <r>
      <rPr>
        <sz val="9"/>
        <rFont val="Times New Roman"/>
        <family val="1"/>
      </rPr>
      <t xml:space="preserve">Funding levels for MREFC projects in this table include initial support for operations and maintenance funded through R&amp;RA as well as implementation costs funded through MREFC.
</t>
    </r>
    <r>
      <rPr>
        <vertAlign val="superscript"/>
        <sz val="9"/>
        <rFont val="Times New Roman"/>
        <family val="1"/>
      </rPr>
      <t>3</t>
    </r>
    <r>
      <rPr>
        <sz val="9"/>
        <rFont val="Times New Roman"/>
        <family val="1"/>
      </rPr>
      <t>Other Facilities includes support for the Network for Computational Nanotechnology, continued phase out of program and contract activities for the Ocean Drilling Program, and other physics, materials research, ocean sciences, atmospheric sciences, earth sciences and computational sciences facilities.</t>
    </r>
    <r>
      <rPr>
        <sz val="9"/>
        <rFont val="Times New Roman"/>
        <family val="1"/>
      </rPr>
      <t xml:space="preserve">
</t>
    </r>
    <r>
      <rPr>
        <vertAlign val="superscript"/>
        <sz val="9"/>
        <rFont val="Times New Roman"/>
        <family val="1"/>
      </rPr>
      <t>5</t>
    </r>
    <r>
      <rPr>
        <sz val="9"/>
        <rFont val="Times New Roman"/>
        <family val="1"/>
      </rPr>
      <t>Does not include the Science and Technology Policy Institute, which is an FFRDC, but not a research platform.</t>
    </r>
  </si>
  <si>
    <t>Major Multi-User Research Facilities Funding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</si>
</sst>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7">
    <font>
      <sz val="10"/>
      <name val="Arial"/>
      <family val="0"/>
    </font>
    <font>
      <b/>
      <sz val="12"/>
      <name val="Times New Roman"/>
      <family val="1"/>
    </font>
    <font>
      <sz val="10"/>
      <name val="Times New Roman"/>
      <family val="1"/>
    </font>
    <font>
      <b/>
      <sz val="10"/>
      <name val="Times New Roman"/>
      <family val="1"/>
    </font>
    <font>
      <vertAlign val="superscript"/>
      <sz val="9"/>
      <name val="Times New Roman"/>
      <family val="1"/>
    </font>
    <font>
      <b/>
      <vertAlign val="superscript"/>
      <sz val="9"/>
      <name val="Times New Roman"/>
      <family val="1"/>
    </font>
    <font>
      <sz val="9"/>
      <name val="Times New Roman"/>
      <family val="1"/>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double"/>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2" fillId="0" borderId="2" xfId="0" applyFont="1" applyBorder="1" applyAlignment="1">
      <alignment/>
    </xf>
    <xf numFmtId="0" fontId="2" fillId="0" borderId="2" xfId="0" applyFont="1" applyBorder="1" applyAlignment="1">
      <alignment horizontal="right"/>
    </xf>
    <xf numFmtId="0" fontId="2" fillId="0" borderId="2" xfId="0" applyFont="1" applyBorder="1" applyAlignment="1">
      <alignment horizontal="center"/>
    </xf>
    <xf numFmtId="0" fontId="3" fillId="2" borderId="0" xfId="0" applyFont="1" applyFill="1" applyAlignment="1">
      <alignment/>
    </xf>
    <xf numFmtId="164" fontId="3" fillId="2" borderId="0" xfId="0" applyNumberFormat="1" applyFont="1" applyFill="1" applyAlignment="1">
      <alignment/>
    </xf>
    <xf numFmtId="165" fontId="3" fillId="2" borderId="0" xfId="0" applyNumberFormat="1" applyFont="1" applyFill="1" applyAlignment="1">
      <alignment/>
    </xf>
    <xf numFmtId="2" fontId="2" fillId="0" borderId="0" xfId="0" applyNumberFormat="1" applyFont="1" applyAlignment="1">
      <alignment/>
    </xf>
    <xf numFmtId="165" fontId="2" fillId="0" borderId="0" xfId="0" applyNumberFormat="1" applyFont="1" applyAlignment="1">
      <alignment/>
    </xf>
    <xf numFmtId="165" fontId="2" fillId="0" borderId="0" xfId="0" applyNumberFormat="1" applyFont="1" applyAlignment="1">
      <alignment horizontal="right"/>
    </xf>
    <xf numFmtId="0" fontId="3" fillId="0" borderId="3" xfId="0" applyFont="1" applyFill="1" applyBorder="1" applyAlignment="1">
      <alignment/>
    </xf>
    <xf numFmtId="164" fontId="3" fillId="0" borderId="3" xfId="0" applyNumberFormat="1" applyFont="1" applyFill="1" applyBorder="1" applyAlignment="1">
      <alignment/>
    </xf>
    <xf numFmtId="165" fontId="3" fillId="0" borderId="3" xfId="0" applyNumberFormat="1" applyFont="1" applyFill="1" applyBorder="1" applyAlignment="1">
      <alignment/>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1" fillId="0" borderId="0" xfId="0" applyFont="1" applyAlignment="1">
      <alignment horizontal="center"/>
    </xf>
    <xf numFmtId="0" fontId="2" fillId="0" borderId="0" xfId="0" applyFont="1" applyBorder="1" applyAlignment="1">
      <alignment horizontal="center"/>
    </xf>
    <xf numFmtId="0" fontId="2"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showGridLines="0" tabSelected="1" workbookViewId="0" topLeftCell="A1">
      <selection activeCell="D16" sqref="D16"/>
    </sheetView>
  </sheetViews>
  <sheetFormatPr defaultColWidth="9.140625" defaultRowHeight="12.75"/>
  <cols>
    <col min="1" max="2" width="2.421875" style="1" customWidth="1"/>
    <col min="3" max="3" width="39.421875" style="1" customWidth="1"/>
    <col min="4" max="6" width="8.8515625" style="1" bestFit="1" customWidth="1"/>
    <col min="7" max="7" width="7.421875" style="1" bestFit="1" customWidth="1"/>
    <col min="8" max="8" width="6.7109375" style="1" bestFit="1" customWidth="1"/>
    <col min="9" max="16384" width="9.140625" style="1" customWidth="1"/>
  </cols>
  <sheetData>
    <row r="1" spans="1:8" ht="15.75">
      <c r="A1" s="20" t="s">
        <v>41</v>
      </c>
      <c r="B1" s="20"/>
      <c r="C1" s="20"/>
      <c r="D1" s="20"/>
      <c r="E1" s="20"/>
      <c r="F1" s="20"/>
      <c r="G1" s="20"/>
      <c r="H1" s="20"/>
    </row>
    <row r="2" spans="1:8" ht="13.5" thickBot="1">
      <c r="A2" s="21" t="s">
        <v>0</v>
      </c>
      <c r="B2" s="21"/>
      <c r="C2" s="21"/>
      <c r="D2" s="21"/>
      <c r="E2" s="21"/>
      <c r="F2" s="21"/>
      <c r="G2" s="21"/>
      <c r="H2" s="21"/>
    </row>
    <row r="3" spans="1:8" ht="12.75">
      <c r="A3" s="2"/>
      <c r="B3" s="2"/>
      <c r="C3" s="2"/>
      <c r="D3" s="3"/>
      <c r="E3" s="3" t="s">
        <v>1</v>
      </c>
      <c r="F3" s="3"/>
      <c r="G3" s="22" t="s">
        <v>2</v>
      </c>
      <c r="H3" s="22"/>
    </row>
    <row r="4" spans="1:8" ht="12.75">
      <c r="A4" s="4"/>
      <c r="B4" s="4"/>
      <c r="C4" s="4"/>
      <c r="D4" s="5" t="s">
        <v>3</v>
      </c>
      <c r="E4" s="5" t="s">
        <v>4</v>
      </c>
      <c r="F4" s="5" t="s">
        <v>5</v>
      </c>
      <c r="G4" s="21" t="s">
        <v>1</v>
      </c>
      <c r="H4" s="21"/>
    </row>
    <row r="5" spans="1:8" ht="12.75">
      <c r="A5" s="6"/>
      <c r="B5" s="6"/>
      <c r="C5" s="6"/>
      <c r="D5" s="7" t="s">
        <v>6</v>
      </c>
      <c r="E5" s="7" t="s">
        <v>7</v>
      </c>
      <c r="F5" s="7" t="s">
        <v>8</v>
      </c>
      <c r="G5" s="8" t="s">
        <v>9</v>
      </c>
      <c r="H5" s="8" t="s">
        <v>10</v>
      </c>
    </row>
    <row r="6" spans="1:8" ht="12.75">
      <c r="A6" s="9" t="s">
        <v>11</v>
      </c>
      <c r="B6" s="9"/>
      <c r="C6" s="9"/>
      <c r="D6" s="10">
        <f>SUM(D7:D23)</f>
        <v>594.952</v>
      </c>
      <c r="E6" s="10">
        <f>SUM(E7:E23)</f>
        <v>644.03</v>
      </c>
      <c r="F6" s="10">
        <f>SUM(F7:F23)</f>
        <v>714.89</v>
      </c>
      <c r="G6" s="10">
        <f aca="true" t="shared" si="0" ref="G6:G33">F6-E6</f>
        <v>70.86000000000001</v>
      </c>
      <c r="H6" s="11">
        <f>G6/E6</f>
        <v>0.11002593046907755</v>
      </c>
    </row>
    <row r="7" spans="2:8" ht="12.75">
      <c r="B7" s="1" t="s">
        <v>12</v>
      </c>
      <c r="D7" s="12">
        <v>82.5</v>
      </c>
      <c r="E7" s="12">
        <v>83.2</v>
      </c>
      <c r="F7" s="12">
        <v>83.2</v>
      </c>
      <c r="G7" s="12">
        <f t="shared" si="0"/>
        <v>0</v>
      </c>
      <c r="H7" s="13">
        <f>G7/E7</f>
        <v>0</v>
      </c>
    </row>
    <row r="8" spans="2:8" ht="12.75">
      <c r="B8" s="1" t="s">
        <v>13</v>
      </c>
      <c r="D8" s="12">
        <v>12.4</v>
      </c>
      <c r="E8" s="12">
        <v>12.5</v>
      </c>
      <c r="F8" s="12">
        <v>11</v>
      </c>
      <c r="G8" s="12">
        <f t="shared" si="0"/>
        <v>-1.5</v>
      </c>
      <c r="H8" s="13">
        <f>G8/E8</f>
        <v>-0.12</v>
      </c>
    </row>
    <row r="9" spans="2:8" ht="12.75">
      <c r="B9" s="1" t="s">
        <v>14</v>
      </c>
      <c r="D9" s="12">
        <v>18</v>
      </c>
      <c r="E9" s="12">
        <v>16.62</v>
      </c>
      <c r="F9" s="12">
        <v>14.71</v>
      </c>
      <c r="G9" s="12">
        <f t="shared" si="0"/>
        <v>-1.9100000000000001</v>
      </c>
      <c r="H9" s="13">
        <f>G9/E9</f>
        <v>-0.11492178098676294</v>
      </c>
    </row>
    <row r="10" spans="2:8" ht="12.75">
      <c r="B10" s="1" t="s">
        <v>15</v>
      </c>
      <c r="D10" s="12">
        <v>13.27</v>
      </c>
      <c r="E10" s="12">
        <v>14.81</v>
      </c>
      <c r="F10" s="12">
        <v>18.5</v>
      </c>
      <c r="G10" s="12">
        <f t="shared" si="0"/>
        <v>3.6899999999999995</v>
      </c>
      <c r="H10" s="13">
        <f>G10/E10</f>
        <v>0.24915597569209988</v>
      </c>
    </row>
    <row r="11" spans="2:8" ht="13.5">
      <c r="B11" s="1" t="s">
        <v>16</v>
      </c>
      <c r="D11" s="12">
        <v>12.54</v>
      </c>
      <c r="E11" s="12">
        <v>0</v>
      </c>
      <c r="F11" s="12">
        <v>0</v>
      </c>
      <c r="G11" s="12">
        <f t="shared" si="0"/>
        <v>0</v>
      </c>
      <c r="H11" s="14" t="s">
        <v>17</v>
      </c>
    </row>
    <row r="12" spans="2:8" ht="12.75">
      <c r="B12" s="1" t="s">
        <v>18</v>
      </c>
      <c r="D12" s="12">
        <v>13</v>
      </c>
      <c r="E12" s="12">
        <v>12.16</v>
      </c>
      <c r="F12" s="12">
        <v>13.31</v>
      </c>
      <c r="G12" s="12">
        <f t="shared" si="0"/>
        <v>1.1500000000000004</v>
      </c>
      <c r="H12" s="13">
        <f aca="true" t="shared" si="1" ref="H12:H21">G12/E12</f>
        <v>0.09457236842105265</v>
      </c>
    </row>
    <row r="13" spans="2:8" ht="12.75">
      <c r="B13" s="1" t="s">
        <v>19</v>
      </c>
      <c r="D13" s="12">
        <v>35.1</v>
      </c>
      <c r="E13" s="12">
        <v>32.1</v>
      </c>
      <c r="F13" s="12">
        <v>30</v>
      </c>
      <c r="G13" s="12">
        <f t="shared" si="0"/>
        <v>-2.1000000000000014</v>
      </c>
      <c r="H13" s="13">
        <f t="shared" si="1"/>
        <v>-0.06542056074766359</v>
      </c>
    </row>
    <row r="14" spans="2:8" ht="12.75">
      <c r="B14" s="1" t="s">
        <v>20</v>
      </c>
      <c r="D14" s="12">
        <v>7</v>
      </c>
      <c r="E14" s="12">
        <v>10.5</v>
      </c>
      <c r="F14" s="12">
        <v>13.5</v>
      </c>
      <c r="G14" s="12">
        <f t="shared" si="0"/>
        <v>3</v>
      </c>
      <c r="H14" s="13">
        <f t="shared" si="1"/>
        <v>0.2857142857142857</v>
      </c>
    </row>
    <row r="15" spans="2:8" ht="12.75">
      <c r="B15" s="1" t="s">
        <v>21</v>
      </c>
      <c r="D15" s="12">
        <v>33</v>
      </c>
      <c r="E15" s="12">
        <v>32</v>
      </c>
      <c r="F15" s="12">
        <v>32</v>
      </c>
      <c r="G15" s="12">
        <f t="shared" si="0"/>
        <v>0</v>
      </c>
      <c r="H15" s="13">
        <f t="shared" si="1"/>
        <v>0</v>
      </c>
    </row>
    <row r="16" spans="2:8" ht="13.5">
      <c r="B16" s="1" t="s">
        <v>22</v>
      </c>
      <c r="D16" s="12">
        <f>594.95-446.05</f>
        <v>148.90000000000003</v>
      </c>
      <c r="E16" s="12">
        <f>644.03-453.64</f>
        <v>190.39</v>
      </c>
      <c r="F16" s="12">
        <f>714.89-447.26</f>
        <v>267.63</v>
      </c>
      <c r="G16" s="12">
        <f t="shared" si="0"/>
        <v>77.24000000000001</v>
      </c>
      <c r="H16" s="13">
        <f t="shared" si="1"/>
        <v>0.4056935763432954</v>
      </c>
    </row>
    <row r="17" spans="2:8" ht="12.75">
      <c r="B17" s="1" t="s">
        <v>23</v>
      </c>
      <c r="D17" s="12">
        <v>24.5</v>
      </c>
      <c r="E17" s="12">
        <v>25.5</v>
      </c>
      <c r="F17" s="12">
        <v>25.5</v>
      </c>
      <c r="G17" s="12">
        <f t="shared" si="0"/>
        <v>0</v>
      </c>
      <c r="H17" s="13">
        <f t="shared" si="1"/>
        <v>0</v>
      </c>
    </row>
    <row r="18" spans="2:8" ht="12.75">
      <c r="B18" s="1" t="s">
        <v>24</v>
      </c>
      <c r="D18" s="12">
        <v>13.8</v>
      </c>
      <c r="E18" s="12">
        <v>13.9</v>
      </c>
      <c r="F18" s="12">
        <v>13.9</v>
      </c>
      <c r="G18" s="12">
        <f t="shared" si="0"/>
        <v>0</v>
      </c>
      <c r="H18" s="13">
        <f t="shared" si="1"/>
        <v>0</v>
      </c>
    </row>
    <row r="19" spans="2:8" ht="12.75">
      <c r="B19" s="1" t="s">
        <v>25</v>
      </c>
      <c r="D19" s="12">
        <v>15.65</v>
      </c>
      <c r="E19" s="12">
        <v>17.5</v>
      </c>
      <c r="F19" s="12">
        <v>17.5</v>
      </c>
      <c r="G19" s="12">
        <f t="shared" si="0"/>
        <v>0</v>
      </c>
      <c r="H19" s="13">
        <f t="shared" si="1"/>
        <v>0</v>
      </c>
    </row>
    <row r="20" spans="2:8" ht="13.5">
      <c r="B20" s="1" t="s">
        <v>26</v>
      </c>
      <c r="D20" s="12">
        <v>8.05</v>
      </c>
      <c r="E20" s="12">
        <v>19.54</v>
      </c>
      <c r="F20" s="12">
        <v>20.52</v>
      </c>
      <c r="G20" s="12">
        <f t="shared" si="0"/>
        <v>0.9800000000000004</v>
      </c>
      <c r="H20" s="13">
        <f t="shared" si="1"/>
        <v>0.05015353121801435</v>
      </c>
    </row>
    <row r="21" spans="2:8" ht="12.75">
      <c r="B21" s="1" t="s">
        <v>27</v>
      </c>
      <c r="D21" s="12">
        <f>110.66-0.004</f>
        <v>110.65599999999999</v>
      </c>
      <c r="E21" s="12">
        <v>120.76</v>
      </c>
      <c r="F21" s="12">
        <v>114</v>
      </c>
      <c r="G21" s="12">
        <f t="shared" si="0"/>
        <v>-6.760000000000005</v>
      </c>
      <c r="H21" s="13">
        <f t="shared" si="1"/>
        <v>-0.055978800927459466</v>
      </c>
    </row>
    <row r="22" spans="2:8" ht="13.5">
      <c r="B22" s="1" t="s">
        <v>28</v>
      </c>
      <c r="D22" s="12">
        <v>10.05</v>
      </c>
      <c r="E22" s="12">
        <v>0</v>
      </c>
      <c r="F22" s="12">
        <v>0</v>
      </c>
      <c r="G22" s="12">
        <f t="shared" si="0"/>
        <v>0</v>
      </c>
      <c r="H22" s="14" t="s">
        <v>17</v>
      </c>
    </row>
    <row r="23" spans="2:8" ht="13.5">
      <c r="B23" s="1" t="s">
        <v>29</v>
      </c>
      <c r="D23" s="12">
        <f>2.35+20+14.19-0.004</f>
        <v>36.536</v>
      </c>
      <c r="E23" s="12">
        <f>3.35+5.9+19.8+13.5</f>
        <v>42.55</v>
      </c>
      <c r="F23" s="12">
        <f>3.35+2+21.77+12.5</f>
        <v>39.62</v>
      </c>
      <c r="G23" s="12">
        <f t="shared" si="0"/>
        <v>-2.9299999999999997</v>
      </c>
      <c r="H23" s="13">
        <f>G23/E23</f>
        <v>-0.06886016451233842</v>
      </c>
    </row>
    <row r="24" spans="1:8" ht="12.75">
      <c r="A24" s="9" t="s">
        <v>30</v>
      </c>
      <c r="B24" s="9"/>
      <c r="C24" s="9"/>
      <c r="D24" s="10">
        <f>SUM(D25:D27)</f>
        <v>277.07000000000005</v>
      </c>
      <c r="E24" s="10">
        <f>SUM(E25:E27)</f>
        <v>257.46000000000004</v>
      </c>
      <c r="F24" s="10">
        <f>SUM(F25:F27)</f>
        <v>300.63</v>
      </c>
      <c r="G24" s="10">
        <f t="shared" si="0"/>
        <v>43.16999999999996</v>
      </c>
      <c r="H24" s="11">
        <f>G24/E24</f>
        <v>0.16767653227685836</v>
      </c>
    </row>
    <row r="25" spans="2:8" ht="12.75">
      <c r="B25" s="1" t="s">
        <v>31</v>
      </c>
      <c r="D25" s="12">
        <v>151.11</v>
      </c>
      <c r="E25" s="12">
        <v>152.55</v>
      </c>
      <c r="F25" s="12">
        <v>196.32</v>
      </c>
      <c r="G25" s="12">
        <f t="shared" si="0"/>
        <v>43.76999999999998</v>
      </c>
      <c r="H25" s="13">
        <f>G25/E25</f>
        <v>0.286922320550639</v>
      </c>
    </row>
    <row r="26" spans="2:8" ht="12.75">
      <c r="B26" s="1" t="s">
        <v>32</v>
      </c>
      <c r="D26" s="12">
        <v>104.93</v>
      </c>
      <c r="E26" s="12">
        <v>104.91</v>
      </c>
      <c r="F26" s="12">
        <v>104.31</v>
      </c>
      <c r="G26" s="12">
        <f t="shared" si="0"/>
        <v>-0.5999999999999943</v>
      </c>
      <c r="H26" s="13">
        <f>G26/E26</f>
        <v>-0.00571918787532165</v>
      </c>
    </row>
    <row r="27" spans="2:8" ht="13.5">
      <c r="B27" s="1" t="s">
        <v>33</v>
      </c>
      <c r="D27" s="12">
        <v>21.03</v>
      </c>
      <c r="E27" s="12">
        <v>0</v>
      </c>
      <c r="F27" s="12">
        <v>0</v>
      </c>
      <c r="G27" s="12">
        <f t="shared" si="0"/>
        <v>0</v>
      </c>
      <c r="H27" s="14" t="s">
        <v>17</v>
      </c>
    </row>
    <row r="28" spans="1:8" ht="14.25">
      <c r="A28" s="9" t="s">
        <v>34</v>
      </c>
      <c r="B28" s="9"/>
      <c r="C28" s="9"/>
      <c r="D28" s="10">
        <f>SUM(D29:D32)</f>
        <v>191.59</v>
      </c>
      <c r="E28" s="10">
        <f>SUM(E29:E32)</f>
        <v>178.59</v>
      </c>
      <c r="F28" s="10">
        <f>SUM(F29:F32)</f>
        <v>179.53</v>
      </c>
      <c r="G28" s="10">
        <f t="shared" si="0"/>
        <v>0.9399999999999977</v>
      </c>
      <c r="H28" s="11">
        <f aca="true" t="shared" si="2" ref="H28:H33">G28/E28</f>
        <v>0.00526345260092949</v>
      </c>
    </row>
    <row r="29" spans="2:8" ht="12.75">
      <c r="B29" s="1" t="s">
        <v>35</v>
      </c>
      <c r="D29" s="12">
        <v>12.34</v>
      </c>
      <c r="E29" s="12">
        <v>12.42</v>
      </c>
      <c r="F29" s="12">
        <v>12.5</v>
      </c>
      <c r="G29" s="12">
        <f t="shared" si="0"/>
        <v>0.08000000000000007</v>
      </c>
      <c r="H29" s="13">
        <f t="shared" si="2"/>
        <v>0.006441223832528186</v>
      </c>
    </row>
    <row r="30" spans="2:8" ht="12.75">
      <c r="B30" s="1" t="s">
        <v>36</v>
      </c>
      <c r="D30" s="12">
        <v>82.92</v>
      </c>
      <c r="E30" s="12">
        <v>81.22</v>
      </c>
      <c r="F30" s="12">
        <v>82.27</v>
      </c>
      <c r="G30" s="12">
        <f t="shared" si="0"/>
        <v>1.0499999999999972</v>
      </c>
      <c r="H30" s="13">
        <f t="shared" si="2"/>
        <v>0.012927850283181448</v>
      </c>
    </row>
    <row r="31" spans="2:8" ht="12.75">
      <c r="B31" s="1" t="s">
        <v>37</v>
      </c>
      <c r="D31" s="12">
        <v>41.35</v>
      </c>
      <c r="E31" s="12">
        <v>37.92</v>
      </c>
      <c r="F31" s="12">
        <v>37.36</v>
      </c>
      <c r="G31" s="12">
        <f t="shared" si="0"/>
        <v>-0.5600000000000023</v>
      </c>
      <c r="H31" s="13">
        <f t="shared" si="2"/>
        <v>-0.014767932489451536</v>
      </c>
    </row>
    <row r="32" spans="2:8" ht="13.5" thickBot="1">
      <c r="B32" s="1" t="s">
        <v>38</v>
      </c>
      <c r="D32" s="12">
        <v>54.98</v>
      </c>
      <c r="E32" s="12">
        <v>47.03</v>
      </c>
      <c r="F32" s="12">
        <v>47.4</v>
      </c>
      <c r="G32" s="12">
        <f t="shared" si="0"/>
        <v>0.36999999999999744</v>
      </c>
      <c r="H32" s="13">
        <f t="shared" si="2"/>
        <v>0.00786731873272374</v>
      </c>
    </row>
    <row r="33" spans="1:8" ht="24.75" customHeight="1" thickBot="1" thickTop="1">
      <c r="A33" s="15" t="s">
        <v>39</v>
      </c>
      <c r="B33" s="15"/>
      <c r="C33" s="15"/>
      <c r="D33" s="16">
        <f>D28+D24+D6</f>
        <v>1063.612</v>
      </c>
      <c r="E33" s="16">
        <f>E28+E24+E6</f>
        <v>1080.08</v>
      </c>
      <c r="F33" s="16">
        <f>F28+F24+F6</f>
        <v>1195.05</v>
      </c>
      <c r="G33" s="16">
        <f t="shared" si="0"/>
        <v>114.97000000000003</v>
      </c>
      <c r="H33" s="17">
        <f t="shared" si="2"/>
        <v>0.10644581882823498</v>
      </c>
    </row>
    <row r="34" spans="1:8" ht="16.5" customHeight="1">
      <c r="A34" s="18" t="s">
        <v>40</v>
      </c>
      <c r="B34" s="18"/>
      <c r="C34" s="18"/>
      <c r="D34" s="18"/>
      <c r="E34" s="18"/>
      <c r="F34" s="18"/>
      <c r="G34" s="18"/>
      <c r="H34" s="18"/>
    </row>
    <row r="35" spans="1:8" ht="12.75">
      <c r="A35" s="19"/>
      <c r="B35" s="19"/>
      <c r="C35" s="19"/>
      <c r="D35" s="19"/>
      <c r="E35" s="19"/>
      <c r="F35" s="19"/>
      <c r="G35" s="19"/>
      <c r="H35" s="19"/>
    </row>
    <row r="36" spans="1:8" ht="12.75">
      <c r="A36" s="19"/>
      <c r="B36" s="19"/>
      <c r="C36" s="19"/>
      <c r="D36" s="19"/>
      <c r="E36" s="19"/>
      <c r="F36" s="19"/>
      <c r="G36" s="19"/>
      <c r="H36" s="19"/>
    </row>
    <row r="37" spans="1:8" ht="12.75">
      <c r="A37" s="19"/>
      <c r="B37" s="19"/>
      <c r="C37" s="19"/>
      <c r="D37" s="19"/>
      <c r="E37" s="19"/>
      <c r="F37" s="19"/>
      <c r="G37" s="19"/>
      <c r="H37" s="19"/>
    </row>
    <row r="38" spans="1:8" ht="12.75">
      <c r="A38" s="19"/>
      <c r="B38" s="19"/>
      <c r="C38" s="19"/>
      <c r="D38" s="19"/>
      <c r="E38" s="19"/>
      <c r="F38" s="19"/>
      <c r="G38" s="19"/>
      <c r="H38" s="19"/>
    </row>
    <row r="39" spans="1:8" ht="12.75">
      <c r="A39" s="19"/>
      <c r="B39" s="19"/>
      <c r="C39" s="19"/>
      <c r="D39" s="19"/>
      <c r="E39" s="19"/>
      <c r="F39" s="19"/>
      <c r="G39" s="19"/>
      <c r="H39" s="19"/>
    </row>
    <row r="40" spans="1:8" ht="12.75">
      <c r="A40" s="19"/>
      <c r="B40" s="19"/>
      <c r="C40" s="19"/>
      <c r="D40" s="19"/>
      <c r="E40" s="19"/>
      <c r="F40" s="19"/>
      <c r="G40" s="19"/>
      <c r="H40" s="19"/>
    </row>
    <row r="41" spans="1:8" ht="12.75">
      <c r="A41" s="19"/>
      <c r="B41" s="19"/>
      <c r="C41" s="19"/>
      <c r="D41" s="19"/>
      <c r="E41" s="19"/>
      <c r="F41" s="19"/>
      <c r="G41" s="19"/>
      <c r="H41" s="19"/>
    </row>
  </sheetData>
  <mergeCells count="5">
    <mergeCell ref="A34:H41"/>
    <mergeCell ref="A1:H1"/>
    <mergeCell ref="A2:H2"/>
    <mergeCell ref="G3:H3"/>
    <mergeCell ref="G4:H4"/>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cp:lastPrinted>2005-02-02T14:51:49Z</cp:lastPrinted>
  <dcterms:created xsi:type="dcterms:W3CDTF">2005-02-02T14:51:32Z</dcterms:created>
  <dcterms:modified xsi:type="dcterms:W3CDTF">2005-02-02T16:02:31Z</dcterms:modified>
  <cp:category/>
  <cp:version/>
  <cp:contentType/>
  <cp:contentStatus/>
</cp:coreProperties>
</file>