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" yWindow="60" windowWidth="12390" windowHeight="9030"/>
  </bookViews>
  <sheets>
    <sheet name="NSF Funding by Program" sheetId="2" r:id="rId1"/>
  </sheets>
  <definedNames>
    <definedName name="_xlnm.Print_Area" localSheetId="0">'NSF Funding by Program'!$A$1:$H$83</definedName>
    <definedName name="_xlnm.Print_Titles" localSheetId="0">'NSF Funding by Program'!$3:$6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C13" i="2" l="1"/>
  <c r="C20" i="2"/>
  <c r="C29" i="2"/>
  <c r="C37" i="2"/>
  <c r="C45" i="2"/>
  <c r="C51" i="2"/>
  <c r="C58" i="2"/>
  <c r="C61" i="2"/>
  <c r="C80" i="2"/>
  <c r="F13" i="2"/>
  <c r="F20" i="2"/>
  <c r="F29" i="2"/>
  <c r="F37" i="2"/>
  <c r="F45" i="2"/>
  <c r="F51" i="2"/>
  <c r="F58" i="2"/>
  <c r="F61" i="2"/>
  <c r="F80" i="2"/>
  <c r="G80" i="2"/>
  <c r="H80" i="2"/>
  <c r="E13" i="2"/>
  <c r="E20" i="2"/>
  <c r="E29" i="2"/>
  <c r="E37" i="2"/>
  <c r="E45" i="2"/>
  <c r="E51" i="2"/>
  <c r="E58" i="2"/>
  <c r="E61" i="2"/>
  <c r="E80" i="2"/>
  <c r="D13" i="2"/>
  <c r="D20" i="2"/>
  <c r="D29" i="2"/>
  <c r="D37" i="2"/>
  <c r="D45" i="2"/>
  <c r="D51" i="2"/>
  <c r="D58" i="2"/>
  <c r="D61" i="2"/>
  <c r="D80" i="2"/>
  <c r="B13" i="2"/>
  <c r="B20" i="2"/>
  <c r="B29" i="2"/>
  <c r="B37" i="2"/>
  <c r="B45" i="2"/>
  <c r="B51" i="2"/>
  <c r="B58" i="2"/>
  <c r="B61" i="2"/>
  <c r="B80" i="2"/>
  <c r="G78" i="2"/>
  <c r="H78" i="2"/>
  <c r="G76" i="2"/>
  <c r="H76" i="2"/>
  <c r="G74" i="2"/>
  <c r="H74" i="2"/>
  <c r="G72" i="2"/>
  <c r="H72" i="2"/>
  <c r="G69" i="2"/>
  <c r="H69" i="2"/>
  <c r="G67" i="2"/>
  <c r="H67" i="2"/>
  <c r="G66" i="2"/>
  <c r="H66" i="2"/>
  <c r="G65" i="2"/>
  <c r="H65" i="2"/>
  <c r="G64" i="2"/>
  <c r="H64" i="2"/>
  <c r="G61" i="2"/>
  <c r="H61" i="2"/>
  <c r="G59" i="2"/>
  <c r="H59" i="2"/>
  <c r="G58" i="2"/>
  <c r="H58" i="2"/>
  <c r="G56" i="2"/>
  <c r="H56" i="2"/>
  <c r="G55" i="2"/>
  <c r="H55" i="2"/>
  <c r="G53" i="2"/>
  <c r="H53" i="2"/>
  <c r="G51" i="2"/>
  <c r="H51" i="2"/>
  <c r="G50" i="2"/>
  <c r="H50" i="2"/>
  <c r="G49" i="2"/>
  <c r="H49" i="2"/>
  <c r="G48" i="2"/>
  <c r="H48" i="2"/>
  <c r="G47" i="2"/>
  <c r="H47" i="2"/>
  <c r="G45" i="2"/>
  <c r="H45" i="2"/>
  <c r="G44" i="2"/>
  <c r="H44" i="2"/>
  <c r="G43" i="2"/>
  <c r="H43" i="2"/>
  <c r="G42" i="2"/>
  <c r="H42" i="2"/>
  <c r="G41" i="2"/>
  <c r="H41" i="2"/>
  <c r="G40" i="2"/>
  <c r="H40" i="2"/>
  <c r="G39" i="2"/>
  <c r="H39" i="2"/>
  <c r="G37" i="2"/>
  <c r="H37" i="2"/>
  <c r="G35" i="2"/>
  <c r="H35" i="2"/>
  <c r="G34" i="2"/>
  <c r="H34" i="2"/>
  <c r="G33" i="2"/>
  <c r="H33" i="2"/>
  <c r="G32" i="2"/>
  <c r="H32" i="2"/>
  <c r="G31" i="2"/>
  <c r="H31" i="2"/>
  <c r="G29" i="2"/>
  <c r="H29" i="2"/>
  <c r="G28" i="2"/>
  <c r="H28" i="2"/>
  <c r="G27" i="2"/>
  <c r="H27" i="2"/>
  <c r="G25" i="2"/>
  <c r="H25" i="2"/>
  <c r="G24" i="2"/>
  <c r="H24" i="2"/>
  <c r="G23" i="2"/>
  <c r="H23" i="2"/>
  <c r="G22" i="2"/>
  <c r="H22" i="2"/>
  <c r="G20" i="2"/>
  <c r="H20" i="2"/>
  <c r="G19" i="2"/>
  <c r="H19" i="2"/>
  <c r="G18" i="2"/>
  <c r="H18" i="2"/>
  <c r="G17" i="2"/>
  <c r="H17" i="2"/>
  <c r="G16" i="2"/>
  <c r="H16" i="2"/>
  <c r="G15" i="2"/>
  <c r="H15" i="2"/>
  <c r="G13" i="2"/>
  <c r="H13" i="2"/>
  <c r="G12" i="2"/>
  <c r="H12" i="2"/>
  <c r="G11" i="2"/>
  <c r="H11" i="2"/>
  <c r="G10" i="2"/>
  <c r="H10" i="2"/>
  <c r="G9" i="2"/>
  <c r="H9" i="2"/>
  <c r="G8" i="2"/>
  <c r="H8" i="2"/>
</calcChain>
</file>

<file path=xl/sharedStrings.xml><?xml version="1.0" encoding="utf-8"?>
<sst xmlns="http://schemas.openxmlformats.org/spreadsheetml/2006/main" count="107" uniqueCount="94">
  <si>
    <t>(Dollars in Millions)</t>
  </si>
  <si>
    <t>Amount</t>
  </si>
  <si>
    <t>Percent</t>
  </si>
  <si>
    <t>BIOLOGICAL INFRASTRUCTURE</t>
  </si>
  <si>
    <t>ENVIRONMENTAL BIOLOGY</t>
  </si>
  <si>
    <t>INTEGRATIVE ORGANISMAL SYSTEMS</t>
  </si>
  <si>
    <t>EARTH SCIENCES</t>
  </si>
  <si>
    <t>OCEAN SCIENCES</t>
  </si>
  <si>
    <t>ASTRONOMICAL SCIENCES</t>
  </si>
  <si>
    <t>CHEMISTRY</t>
  </si>
  <si>
    <t>MATERIALS RESEARCH</t>
  </si>
  <si>
    <t>MATHEMATICAL SCIENCES</t>
  </si>
  <si>
    <t>PHYSICS</t>
  </si>
  <si>
    <t>SOCIAL AND ECONOMIC SCIENCES</t>
  </si>
  <si>
    <t>INTEGRATIVE ACTIVITIES</t>
  </si>
  <si>
    <t>GRADUATE EDUCATION</t>
  </si>
  <si>
    <t>HUMAN RESOURCE DEVELOPMENT</t>
  </si>
  <si>
    <t>UNDERGRADUATE EDUCATION</t>
  </si>
  <si>
    <t>NATIONAL SCIENCE BOARD</t>
  </si>
  <si>
    <t>Totals may not add due to rounding.</t>
  </si>
  <si>
    <t>Request</t>
  </si>
  <si>
    <t xml:space="preserve"> </t>
  </si>
  <si>
    <t>AGENCY OPERATIONS AND AWARD MANAGEMENT</t>
  </si>
  <si>
    <t>FY 2009</t>
  </si>
  <si>
    <t>FY 2008</t>
  </si>
  <si>
    <t xml:space="preserve">  [US Antarctic Logistical Support Activities]</t>
  </si>
  <si>
    <t>UNITED STATES ARCTIC RESEARCH COMMISSION</t>
  </si>
  <si>
    <t>TOTAL, RESEARCH AND RELATED ACTIVITIES</t>
  </si>
  <si>
    <t>TOTAL, EDUCATION &amp; HUMAN RESOURCES</t>
  </si>
  <si>
    <t>OFFICE OF THE INSPECTOR GENERAL</t>
  </si>
  <si>
    <t>TOTAL, NATIONAL SCIENCE FOUNDATION</t>
  </si>
  <si>
    <t>PROGRAM</t>
  </si>
  <si>
    <t>BIOLOGICAL SCIENCES (BIO)</t>
  </si>
  <si>
    <t>TOTAL, BIO</t>
  </si>
  <si>
    <t>EMERGING FRONTIERS</t>
  </si>
  <si>
    <t>MOLECULAR &amp; CELLULAR BIOSCIENCES</t>
  </si>
  <si>
    <t>ADVANCED CYBERINFRASTRUCTURE</t>
  </si>
  <si>
    <t>COMPUTING &amp; COMMUNICATION FOUNDATIONS</t>
  </si>
  <si>
    <t>COMPUTER &amp; NETWORK SYSTEMS</t>
  </si>
  <si>
    <t>INFORMATION TECHNOLOGY RESEARCH</t>
  </si>
  <si>
    <t>TOTAL, CISE</t>
  </si>
  <si>
    <t>INFORMATION &amp; INTELLIGENT SYSTEMS</t>
  </si>
  <si>
    <t>ENGINEERING (ENG)</t>
  </si>
  <si>
    <t>CHEMICAL, BIOENGINEERING, ENVIRONMENTAL, &amp; 
   TRANSPORT SYSTEMS</t>
  </si>
  <si>
    <t>CIVIL, MECHANICAL, &amp; MANUFACTURING INNOVATION</t>
  </si>
  <si>
    <t>ELECTRICAL, COMMUNICATIONS, &amp; CYBER SYSTEMS</t>
  </si>
  <si>
    <t>INDUSTRIAL INNOVATION &amp; PARTNERSHIPS</t>
  </si>
  <si>
    <t>ENGINEERING EDUCATION &amp; CENTERS</t>
  </si>
  <si>
    <t>TOTAL, ENG</t>
  </si>
  <si>
    <t>GEOSCIENCES (GEO)</t>
  </si>
  <si>
    <t>ATMOSPHERIC &amp; GEOSPACE SCIENCES</t>
  </si>
  <si>
    <t>POLAR PROGRAMS</t>
  </si>
  <si>
    <t xml:space="preserve">   [SBIR/STTR]</t>
  </si>
  <si>
    <t>TOTAL, GEO</t>
  </si>
  <si>
    <t>TOTAL, MPS</t>
  </si>
  <si>
    <t>MULTIDISCIPLINARY ACTIVITIES</t>
  </si>
  <si>
    <t>BEHAVIORAL AND COGNITIVE SCIENCES</t>
  </si>
  <si>
    <t>INTEGRATIVE &amp; COLLABORATIVE EDUCATION AND 
   RESEARCH</t>
  </si>
  <si>
    <t>NATIONAL CENTER FOR SCIENCE &amp; ENGINEERING
   STATISTICS</t>
  </si>
  <si>
    <t>TOTAL, SBE</t>
  </si>
  <si>
    <t>MATHEMATICAL &amp; PHYSICAL SCIENCES (MPS)</t>
  </si>
  <si>
    <t>SOCIAL, BEHAVIORAL &amp; ECONOMIC SCIENCES (SBE)</t>
  </si>
  <si>
    <t>EXPERIMENTAL PROGRAM TO STIMULATE 
   COMPETITIVE RESEARCH (EPSCOR)</t>
  </si>
  <si>
    <t xml:space="preserve">   [Major Research Instrumentation (MRI)]</t>
  </si>
  <si>
    <t>COMPUTER &amp; INFORMATION SCIENCE &amp; 
   ENGINEERING (CISE)</t>
  </si>
  <si>
    <t>EDUCATION &amp; HUMAN RESOURCES (EHR)</t>
  </si>
  <si>
    <t>MAJOR RESEARCH EQUIPMENT &amp; FACILITIES 
   CONSTRUCTION</t>
  </si>
  <si>
    <t>RESEARCH ON LEARNING IN FORMAL AND INFORMAL
   SETTINGS</t>
  </si>
  <si>
    <t>INTEGRATIVE ACTIVITIES (IA)</t>
  </si>
  <si>
    <t>OFFICE OF INTERNATIONAL SCIENCE AND 
   ENGINEERING (OISE)</t>
  </si>
  <si>
    <t>EMERGING FRONTIERS AND MULTIDISCIPLINARY 
   ACTIVITIES</t>
  </si>
  <si>
    <t>FY 2015
Actual</t>
  </si>
  <si>
    <t>FY 2016 Estimate</t>
  </si>
  <si>
    <t>FY 2017 Request</t>
  </si>
  <si>
    <t>FY 2017 Request
Change Over
FY 2016 Estimate</t>
  </si>
  <si>
    <t>TOTAL, IA</t>
  </si>
  <si>
    <t>FY 2017
Request
(Discretionary)</t>
  </si>
  <si>
    <r>
      <t>FY 2017
Request
(Mandatory)</t>
    </r>
    <r>
      <rPr>
        <vertAlign val="superscript"/>
        <sz val="11"/>
        <rFont val="Arial"/>
        <family val="2"/>
      </rPr>
      <t>1</t>
    </r>
  </si>
  <si>
    <t>[177.11]</t>
  </si>
  <si>
    <t>[188.56]</t>
  </si>
  <si>
    <t>[201.67]</t>
  </si>
  <si>
    <t>[11.59]</t>
  </si>
  <si>
    <t>[213.26]</t>
  </si>
  <si>
    <t>[24.70]</t>
  </si>
  <si>
    <t>[13.1%]</t>
  </si>
  <si>
    <t>[67.52]</t>
  </si>
  <si>
    <t>[ - ]</t>
  </si>
  <si>
    <t>[74.22]</t>
  </si>
  <si>
    <t>[75.69]</t>
  </si>
  <si>
    <t>[90.00]</t>
  </si>
  <si>
    <t>[14.31]</t>
  </si>
  <si>
    <t>[18.9%]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</si>
  <si>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only new mandatory funding.   Excludes H-1B Nonimmigrant Petitioner mandatory funds.</t>
    </r>
  </si>
  <si>
    <t>NSF FY 2017 REQUEST FUNDING BY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</si>
</sst>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;\-&quot;$&quot;#,##0.00;&quot;-&quot;??"/>
    <numFmt numFmtId="166" formatCode="0.0%;\-0.0%;&quot;-&quot;??"/>
    <numFmt numFmtId="167" formatCode="#,##0.00;\-#,##0.00;&quot;-&quot;??"/>
    <numFmt numFmtId="168" formatCode="#,##0.00;#,##0.00;&quot;-&quot;??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Fill="1"/>
    <xf numFmtId="40" fontId="3" fillId="0" borderId="0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40" fontId="3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 vertical="center"/>
    </xf>
    <xf numFmtId="167" fontId="3" fillId="0" borderId="3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7" fontId="3" fillId="0" borderId="3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horizontal="right"/>
    </xf>
    <xf numFmtId="168" fontId="8" fillId="0" borderId="3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0" borderId="6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166" fontId="3" fillId="0" borderId="3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/>
    <xf numFmtId="166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167" fontId="8" fillId="0" borderId="3" xfId="0" applyNumberFormat="1" applyFont="1" applyFill="1" applyBorder="1" applyAlignment="1">
      <alignment horizontal="right" vertical="top"/>
    </xf>
    <xf numFmtId="166" fontId="8" fillId="0" borderId="3" xfId="4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top"/>
    </xf>
    <xf numFmtId="167" fontId="8" fillId="0" borderId="3" xfId="0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0" fontId="3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 applyAlignment="1">
      <alignment horizontal="right" wrapText="1"/>
    </xf>
    <xf numFmtId="40" fontId="3" fillId="0" borderId="3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Fill="1" applyBorder="1"/>
    <xf numFmtId="0" fontId="3" fillId="0" borderId="0" xfId="0" applyFont="1" applyFill="1" applyAlignment="1">
      <alignment horizontal="left" wrapText="1"/>
    </xf>
  </cellXfs>
  <cellStyles count="5">
    <cellStyle name="Normal" xfId="0" builtinId="0"/>
    <cellStyle name="Normal 2" xfId="2"/>
    <cellStyle name="Normal_FY03 Actual$ for final" xfId="3"/>
    <cellStyle name="Percent" xfId="4" builtinId="5"/>
    <cellStyle name="Percent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workbookViewId="0">
      <selection activeCell="K9" sqref="K9"/>
    </sheetView>
  </sheetViews>
  <sheetFormatPr defaultColWidth="8.85546875" defaultRowHeight="14.25" x14ac:dyDescent="0.2"/>
  <cols>
    <col min="1" max="1" width="59.28515625" style="1" customWidth="1"/>
    <col min="2" max="2" width="12.140625" style="68" customWidth="1"/>
    <col min="3" max="3" width="12.85546875" style="68" customWidth="1"/>
    <col min="4" max="4" width="14.85546875" style="68" customWidth="1"/>
    <col min="5" max="5" width="13.85546875" style="68" customWidth="1"/>
    <col min="6" max="6" width="12.140625" style="68" customWidth="1"/>
    <col min="7" max="8" width="11" style="1" customWidth="1"/>
    <col min="9" max="16384" width="8.85546875" style="1"/>
  </cols>
  <sheetData>
    <row r="1" spans="1:8" ht="15.75" x14ac:dyDescent="0.25">
      <c r="A1" s="78" t="s">
        <v>93</v>
      </c>
      <c r="B1" s="78"/>
      <c r="C1" s="78"/>
      <c r="D1" s="78"/>
      <c r="E1" s="78"/>
      <c r="F1" s="78"/>
      <c r="G1" s="78"/>
      <c r="H1" s="78"/>
    </row>
    <row r="2" spans="1:8" ht="10.15" customHeight="1" x14ac:dyDescent="0.2"/>
    <row r="3" spans="1:8" ht="15" thickBot="1" x14ac:dyDescent="0.25">
      <c r="A3" s="74" t="s">
        <v>0</v>
      </c>
      <c r="B3" s="74"/>
      <c r="C3" s="74"/>
      <c r="D3" s="74"/>
      <c r="E3" s="74"/>
      <c r="F3" s="74"/>
      <c r="G3" s="74"/>
      <c r="H3" s="74"/>
    </row>
    <row r="4" spans="1:8" ht="30" customHeight="1" x14ac:dyDescent="0.2">
      <c r="A4" s="20"/>
      <c r="B4" s="75" t="s">
        <v>71</v>
      </c>
      <c r="C4" s="75" t="s">
        <v>72</v>
      </c>
      <c r="D4" s="75" t="s">
        <v>76</v>
      </c>
      <c r="E4" s="75" t="s">
        <v>77</v>
      </c>
      <c r="F4" s="75" t="s">
        <v>73</v>
      </c>
      <c r="G4" s="79" t="s">
        <v>74</v>
      </c>
      <c r="H4" s="79"/>
    </row>
    <row r="5" spans="1:8" x14ac:dyDescent="0.2">
      <c r="A5" s="81" t="s">
        <v>31</v>
      </c>
      <c r="B5" s="76" t="s">
        <v>23</v>
      </c>
      <c r="C5" s="76" t="s">
        <v>24</v>
      </c>
      <c r="D5" s="76"/>
      <c r="E5" s="76"/>
      <c r="F5" s="76" t="s">
        <v>23</v>
      </c>
      <c r="G5" s="80"/>
      <c r="H5" s="80"/>
    </row>
    <row r="6" spans="1:8" ht="15" customHeight="1" x14ac:dyDescent="0.2">
      <c r="A6" s="82"/>
      <c r="B6" s="77" t="s">
        <v>20</v>
      </c>
      <c r="C6" s="77" t="s">
        <v>20</v>
      </c>
      <c r="D6" s="77"/>
      <c r="E6" s="77"/>
      <c r="F6" s="77" t="s">
        <v>20</v>
      </c>
      <c r="G6" s="21" t="s">
        <v>1</v>
      </c>
      <c r="H6" s="22" t="s">
        <v>2</v>
      </c>
    </row>
    <row r="7" spans="1:8" s="27" customFormat="1" ht="19.899999999999999" customHeight="1" x14ac:dyDescent="0.2">
      <c r="A7" s="23" t="s">
        <v>32</v>
      </c>
      <c r="B7" s="2"/>
      <c r="C7" s="24"/>
      <c r="D7" s="25"/>
      <c r="E7" s="25"/>
      <c r="F7" s="2"/>
      <c r="G7" s="25"/>
      <c r="H7" s="26"/>
    </row>
    <row r="8" spans="1:8" s="27" customFormat="1" ht="19.899999999999999" customHeight="1" x14ac:dyDescent="0.2">
      <c r="A8" s="28" t="s">
        <v>3</v>
      </c>
      <c r="B8" s="4">
        <v>144.14377400000001</v>
      </c>
      <c r="C8" s="4">
        <v>144.68053900000001</v>
      </c>
      <c r="D8" s="4">
        <v>135.74</v>
      </c>
      <c r="E8" s="4">
        <v>0</v>
      </c>
      <c r="F8" s="4">
        <v>135.74</v>
      </c>
      <c r="G8" s="4">
        <f t="shared" ref="G8:G13" si="0">F8-C8</f>
        <v>-8.9405390000000011</v>
      </c>
      <c r="H8" s="29">
        <f t="shared" ref="H8:H13" si="1">IF(C8=0, "N/A  ", G8/C8)</f>
        <v>-6.1795035198203126E-2</v>
      </c>
    </row>
    <row r="9" spans="1:8" s="27" customFormat="1" ht="19.899999999999999" customHeight="1" x14ac:dyDescent="0.2">
      <c r="A9" s="28" t="s">
        <v>34</v>
      </c>
      <c r="B9" s="10">
        <v>98.221166999999994</v>
      </c>
      <c r="C9" s="10">
        <v>105.60754</v>
      </c>
      <c r="D9" s="10">
        <v>112.65</v>
      </c>
      <c r="E9" s="10">
        <v>44.789999999999992</v>
      </c>
      <c r="F9" s="10">
        <v>157.44</v>
      </c>
      <c r="G9" s="10">
        <f t="shared" si="0"/>
        <v>51.832459999999998</v>
      </c>
      <c r="H9" s="29">
        <f t="shared" si="1"/>
        <v>0.4908026453414216</v>
      </c>
    </row>
    <row r="10" spans="1:8" s="27" customFormat="1" ht="19.899999999999999" customHeight="1" x14ac:dyDescent="0.2">
      <c r="A10" s="28" t="s">
        <v>4</v>
      </c>
      <c r="B10" s="10">
        <v>143.758611</v>
      </c>
      <c r="C10" s="10">
        <v>144.03380000000001</v>
      </c>
      <c r="D10" s="10">
        <v>145.16999999999999</v>
      </c>
      <c r="E10" s="10">
        <v>0</v>
      </c>
      <c r="F10" s="10">
        <v>145.16999999999999</v>
      </c>
      <c r="G10" s="10">
        <f t="shared" si="0"/>
        <v>1.1361999999999739</v>
      </c>
      <c r="H10" s="29">
        <f t="shared" si="1"/>
        <v>7.8884261888527117E-3</v>
      </c>
    </row>
    <row r="11" spans="1:8" s="27" customFormat="1" ht="19.899999999999999" customHeight="1" x14ac:dyDescent="0.2">
      <c r="A11" s="28" t="s">
        <v>5</v>
      </c>
      <c r="B11" s="10">
        <v>215.11691300000001</v>
      </c>
      <c r="C11" s="10">
        <v>214.31942900000001</v>
      </c>
      <c r="D11" s="10">
        <v>215.4</v>
      </c>
      <c r="E11" s="10">
        <v>0</v>
      </c>
      <c r="F11" s="10">
        <v>215.4</v>
      </c>
      <c r="G11" s="10">
        <f t="shared" si="0"/>
        <v>1.080570999999992</v>
      </c>
      <c r="H11" s="29">
        <f t="shared" si="1"/>
        <v>5.0418714021489477E-3</v>
      </c>
    </row>
    <row r="12" spans="1:8" s="27" customFormat="1" ht="19.899999999999999" customHeight="1" x14ac:dyDescent="0.2">
      <c r="A12" s="28" t="s">
        <v>35</v>
      </c>
      <c r="B12" s="13">
        <v>134.95125200000001</v>
      </c>
      <c r="C12" s="13">
        <v>135.526692</v>
      </c>
      <c r="D12" s="13">
        <v>136.77000000000001</v>
      </c>
      <c r="E12" s="13">
        <v>0</v>
      </c>
      <c r="F12" s="13">
        <v>136.77000000000001</v>
      </c>
      <c r="G12" s="13">
        <f t="shared" si="0"/>
        <v>1.2433080000000132</v>
      </c>
      <c r="H12" s="30">
        <f t="shared" si="1"/>
        <v>9.1738976407688983E-3</v>
      </c>
    </row>
    <row r="13" spans="1:8" s="27" customFormat="1" ht="19.899999999999999" customHeight="1" x14ac:dyDescent="0.2">
      <c r="A13" s="70" t="s">
        <v>33</v>
      </c>
      <c r="B13" s="71">
        <f>SUM(B8:B12)</f>
        <v>736.19171700000015</v>
      </c>
      <c r="C13" s="71">
        <f>SUM(C8:C12)</f>
        <v>744.16800000000001</v>
      </c>
      <c r="D13" s="71">
        <f>SUM(D8:D12)</f>
        <v>745.73</v>
      </c>
      <c r="E13" s="71">
        <f>SUM(E8:E12)</f>
        <v>44.789999999999992</v>
      </c>
      <c r="F13" s="71">
        <f>SUM(F8:F12)</f>
        <v>790.52</v>
      </c>
      <c r="G13" s="72">
        <f t="shared" si="0"/>
        <v>46.351999999999975</v>
      </c>
      <c r="H13" s="73">
        <f t="shared" si="1"/>
        <v>6.2287010460003622E-2</v>
      </c>
    </row>
    <row r="14" spans="1:8" s="27" customFormat="1" ht="31.15" customHeight="1" x14ac:dyDescent="0.2">
      <c r="A14" s="69" t="s">
        <v>64</v>
      </c>
      <c r="B14" s="4"/>
      <c r="C14" s="4"/>
      <c r="D14" s="4"/>
      <c r="E14" s="4"/>
      <c r="F14" s="4"/>
      <c r="G14" s="4"/>
      <c r="H14" s="29"/>
    </row>
    <row r="15" spans="1:8" s="27" customFormat="1" ht="19.899999999999999" customHeight="1" x14ac:dyDescent="0.2">
      <c r="A15" s="34" t="s">
        <v>36</v>
      </c>
      <c r="B15" s="4">
        <v>219.189448</v>
      </c>
      <c r="C15" s="4">
        <v>222.3</v>
      </c>
      <c r="D15" s="4">
        <v>222.92</v>
      </c>
      <c r="E15" s="4">
        <v>13.390000000000015</v>
      </c>
      <c r="F15" s="4">
        <v>236.31</v>
      </c>
      <c r="G15" s="4">
        <f t="shared" ref="G15:G20" si="2">F15-C15</f>
        <v>14.009999999999991</v>
      </c>
      <c r="H15" s="29">
        <f t="shared" ref="H15:H20" si="3">IF(C15=0, "N/A  ", G15/C15)</f>
        <v>6.3022941970310345E-2</v>
      </c>
    </row>
    <row r="16" spans="1:8" s="27" customFormat="1" ht="19.899999999999999" customHeight="1" x14ac:dyDescent="0.2">
      <c r="A16" s="34" t="s">
        <v>37</v>
      </c>
      <c r="B16" s="10">
        <v>195.69113400000001</v>
      </c>
      <c r="C16" s="10">
        <v>194.23</v>
      </c>
      <c r="D16" s="10">
        <v>194.77</v>
      </c>
      <c r="E16" s="10">
        <v>11.699999999999989</v>
      </c>
      <c r="F16" s="10">
        <v>206.47</v>
      </c>
      <c r="G16" s="10">
        <f t="shared" si="2"/>
        <v>12.240000000000009</v>
      </c>
      <c r="H16" s="29">
        <f t="shared" si="3"/>
        <v>6.3018071358698496E-2</v>
      </c>
    </row>
    <row r="17" spans="1:8" s="27" customFormat="1" ht="19.899999999999999" customHeight="1" x14ac:dyDescent="0.2">
      <c r="A17" s="34" t="s">
        <v>38</v>
      </c>
      <c r="B17" s="10">
        <v>231.45135300000001</v>
      </c>
      <c r="C17" s="10">
        <v>231.1</v>
      </c>
      <c r="D17" s="10">
        <v>231.74</v>
      </c>
      <c r="E17" s="10">
        <v>13.919999999999987</v>
      </c>
      <c r="F17" s="10">
        <v>245.66</v>
      </c>
      <c r="G17" s="10">
        <f t="shared" si="2"/>
        <v>14.560000000000002</v>
      </c>
      <c r="H17" s="29">
        <f t="shared" si="3"/>
        <v>6.3003028991778467E-2</v>
      </c>
    </row>
    <row r="18" spans="1:8" s="27" customFormat="1" ht="19.899999999999999" customHeight="1" x14ac:dyDescent="0.2">
      <c r="A18" s="34" t="s">
        <v>41</v>
      </c>
      <c r="B18" s="10">
        <v>194.58321599999999</v>
      </c>
      <c r="C18" s="10">
        <v>194.9</v>
      </c>
      <c r="D18" s="10">
        <v>195.46</v>
      </c>
      <c r="E18" s="10">
        <v>11.739999999999981</v>
      </c>
      <c r="F18" s="10">
        <v>207.2</v>
      </c>
      <c r="G18" s="10">
        <f t="shared" si="2"/>
        <v>12.299999999999983</v>
      </c>
      <c r="H18" s="29">
        <f t="shared" si="3"/>
        <v>6.3109286813750554E-2</v>
      </c>
    </row>
    <row r="19" spans="1:8" s="27" customFormat="1" ht="19.899999999999999" customHeight="1" x14ac:dyDescent="0.2">
      <c r="A19" s="34" t="s">
        <v>39</v>
      </c>
      <c r="B19" s="10">
        <v>92.068393</v>
      </c>
      <c r="C19" s="10">
        <v>93.29</v>
      </c>
      <c r="D19" s="10">
        <v>93.54</v>
      </c>
      <c r="E19" s="10">
        <v>5.6199999999999903</v>
      </c>
      <c r="F19" s="10">
        <v>99.16</v>
      </c>
      <c r="G19" s="10">
        <f t="shared" si="2"/>
        <v>5.8699999999999903</v>
      </c>
      <c r="H19" s="29">
        <f t="shared" si="3"/>
        <v>6.2922070961517737E-2</v>
      </c>
    </row>
    <row r="20" spans="1:8" s="27" customFormat="1" ht="19.899999999999999" customHeight="1" x14ac:dyDescent="0.2">
      <c r="A20" s="70" t="s">
        <v>40</v>
      </c>
      <c r="B20" s="71">
        <f>SUM(B15:B19)</f>
        <v>932.98354400000005</v>
      </c>
      <c r="C20" s="71">
        <f>SUM(C15:C19)</f>
        <v>935.81999999999994</v>
      </c>
      <c r="D20" s="71">
        <f>SUM(D15:D19)</f>
        <v>938.43000000000006</v>
      </c>
      <c r="E20" s="71">
        <f>SUM(E15:E19)</f>
        <v>56.369999999999962</v>
      </c>
      <c r="F20" s="71">
        <f>SUM(F15:F19)</f>
        <v>994.79999999999984</v>
      </c>
      <c r="G20" s="72">
        <f t="shared" si="2"/>
        <v>58.979999999999905</v>
      </c>
      <c r="H20" s="73">
        <f t="shared" si="3"/>
        <v>6.3024940693723053E-2</v>
      </c>
    </row>
    <row r="21" spans="1:8" s="27" customFormat="1" ht="19.899999999999999" customHeight="1" x14ac:dyDescent="0.2">
      <c r="A21" s="48" t="s">
        <v>42</v>
      </c>
      <c r="B21" s="4"/>
      <c r="C21" s="4"/>
      <c r="D21" s="4"/>
      <c r="E21" s="4"/>
      <c r="F21" s="4"/>
      <c r="G21" s="4"/>
      <c r="H21" s="29"/>
    </row>
    <row r="22" spans="1:8" s="27" customFormat="1" ht="28.9" customHeight="1" x14ac:dyDescent="0.2">
      <c r="A22" s="36" t="s">
        <v>43</v>
      </c>
      <c r="B22" s="12">
        <v>180.39676600000001</v>
      </c>
      <c r="C22" s="12">
        <v>183.82</v>
      </c>
      <c r="D22" s="12">
        <v>187.18</v>
      </c>
      <c r="E22" s="12">
        <v>11.239999999999981</v>
      </c>
      <c r="F22" s="12">
        <v>198.42</v>
      </c>
      <c r="G22" s="12">
        <f t="shared" ref="G22:G29" si="4">F22-C22</f>
        <v>14.599999999999994</v>
      </c>
      <c r="H22" s="37">
        <f t="shared" ref="H22:H29" si="5">IF(C22=0, "N/A  ", G22/C22)</f>
        <v>7.9425524970079403E-2</v>
      </c>
    </row>
    <row r="23" spans="1:8" s="27" customFormat="1" ht="19.899999999999999" customHeight="1" x14ac:dyDescent="0.2">
      <c r="A23" s="28" t="s">
        <v>44</v>
      </c>
      <c r="B23" s="10">
        <v>225.54716199999999</v>
      </c>
      <c r="C23" s="10">
        <v>216.39</v>
      </c>
      <c r="D23" s="10">
        <v>220.67</v>
      </c>
      <c r="E23" s="10">
        <v>13.25</v>
      </c>
      <c r="F23" s="10">
        <v>233.92</v>
      </c>
      <c r="G23" s="10">
        <f t="shared" si="4"/>
        <v>17.53</v>
      </c>
      <c r="H23" s="29">
        <f t="shared" si="5"/>
        <v>8.101113729839643E-2</v>
      </c>
    </row>
    <row r="24" spans="1:8" s="27" customFormat="1" ht="19.899999999999999" customHeight="1" x14ac:dyDescent="0.2">
      <c r="A24" s="28" t="s">
        <v>45</v>
      </c>
      <c r="B24" s="10">
        <v>118.965885</v>
      </c>
      <c r="C24" s="10">
        <v>113.95</v>
      </c>
      <c r="D24" s="10">
        <v>115.8</v>
      </c>
      <c r="E24" s="10">
        <v>6.9699999999999989</v>
      </c>
      <c r="F24" s="10">
        <v>122.77</v>
      </c>
      <c r="G24" s="10">
        <f t="shared" si="4"/>
        <v>8.8199999999999932</v>
      </c>
      <c r="H24" s="29">
        <f t="shared" si="5"/>
        <v>7.7402369460289541E-2</v>
      </c>
    </row>
    <row r="25" spans="1:8" s="27" customFormat="1" ht="19.899999999999999" customHeight="1" x14ac:dyDescent="0.2">
      <c r="A25" s="28" t="s">
        <v>46</v>
      </c>
      <c r="B25" s="10">
        <v>227.26326</v>
      </c>
      <c r="C25" s="10">
        <v>239.93</v>
      </c>
      <c r="D25" s="10">
        <v>254.17</v>
      </c>
      <c r="E25" s="10">
        <v>14.72999999999999</v>
      </c>
      <c r="F25" s="10">
        <v>268.89999999999998</v>
      </c>
      <c r="G25" s="10">
        <f t="shared" si="4"/>
        <v>28.96999999999997</v>
      </c>
      <c r="H25" s="29">
        <f t="shared" si="5"/>
        <v>0.12074355020214217</v>
      </c>
    </row>
    <row r="26" spans="1:8" s="27" customFormat="1" ht="18" customHeight="1" x14ac:dyDescent="0.2">
      <c r="A26" s="38" t="s">
        <v>52</v>
      </c>
      <c r="B26" s="39" t="s">
        <v>78</v>
      </c>
      <c r="C26" s="39" t="s">
        <v>79</v>
      </c>
      <c r="D26" s="39" t="s">
        <v>80</v>
      </c>
      <c r="E26" s="39" t="s">
        <v>81</v>
      </c>
      <c r="F26" s="39" t="s">
        <v>82</v>
      </c>
      <c r="G26" s="39" t="s">
        <v>83</v>
      </c>
      <c r="H26" s="40" t="s">
        <v>84</v>
      </c>
    </row>
    <row r="27" spans="1:8" s="27" customFormat="1" ht="19.899999999999999" customHeight="1" x14ac:dyDescent="0.2">
      <c r="A27" s="28" t="s">
        <v>47</v>
      </c>
      <c r="B27" s="10">
        <v>117.947568</v>
      </c>
      <c r="C27" s="10">
        <v>107.61</v>
      </c>
      <c r="D27" s="10">
        <v>113.5</v>
      </c>
      <c r="E27" s="10">
        <v>6.8199999999999932</v>
      </c>
      <c r="F27" s="10">
        <v>120.32</v>
      </c>
      <c r="G27" s="10">
        <f t="shared" si="4"/>
        <v>12.709999999999994</v>
      </c>
      <c r="H27" s="29">
        <f t="shared" si="5"/>
        <v>0.11811169965616572</v>
      </c>
    </row>
    <row r="28" spans="1:8" s="27" customFormat="1" ht="29.45" customHeight="1" x14ac:dyDescent="0.2">
      <c r="A28" s="41" t="s">
        <v>70</v>
      </c>
      <c r="B28" s="11">
        <v>53.407874</v>
      </c>
      <c r="C28" s="11">
        <v>54.49</v>
      </c>
      <c r="D28" s="11">
        <v>55.09</v>
      </c>
      <c r="E28" s="11">
        <v>3.3099999999999952</v>
      </c>
      <c r="F28" s="11">
        <v>58.4</v>
      </c>
      <c r="G28" s="11">
        <f t="shared" si="4"/>
        <v>3.9099999999999966</v>
      </c>
      <c r="H28" s="42">
        <f t="shared" si="5"/>
        <v>7.1756285556982866E-2</v>
      </c>
    </row>
    <row r="29" spans="1:8" s="27" customFormat="1" ht="19.899999999999999" customHeight="1" x14ac:dyDescent="0.2">
      <c r="A29" s="70" t="s">
        <v>48</v>
      </c>
      <c r="B29" s="71">
        <f>SUM(B22:B25,B27:B28)</f>
        <v>923.52851499999997</v>
      </c>
      <c r="C29" s="71">
        <f t="shared" ref="C29:F29" si="6">SUM(C22:C25,C27:C28)</f>
        <v>916.18999999999994</v>
      </c>
      <c r="D29" s="71">
        <f t="shared" si="6"/>
        <v>946.41</v>
      </c>
      <c r="E29" s="71">
        <f t="shared" si="6"/>
        <v>56.319999999999958</v>
      </c>
      <c r="F29" s="71">
        <f t="shared" si="6"/>
        <v>1002.7299999999999</v>
      </c>
      <c r="G29" s="72">
        <f t="shared" si="4"/>
        <v>86.539999999999964</v>
      </c>
      <c r="H29" s="73">
        <f t="shared" si="5"/>
        <v>9.4456390050098746E-2</v>
      </c>
    </row>
    <row r="30" spans="1:8" s="27" customFormat="1" ht="21" customHeight="1" x14ac:dyDescent="0.2">
      <c r="A30" s="48" t="s">
        <v>49</v>
      </c>
      <c r="B30" s="4"/>
      <c r="C30" s="4"/>
      <c r="D30" s="4"/>
      <c r="E30" s="4"/>
      <c r="F30" s="4"/>
      <c r="G30" s="4"/>
      <c r="H30" s="29"/>
    </row>
    <row r="31" spans="1:8" s="27" customFormat="1" ht="21" customHeight="1" x14ac:dyDescent="0.2">
      <c r="A31" s="28" t="s">
        <v>50</v>
      </c>
      <c r="B31" s="4">
        <v>252.179992</v>
      </c>
      <c r="C31" s="4">
        <v>253.67</v>
      </c>
      <c r="D31" s="4">
        <v>253.67</v>
      </c>
      <c r="E31" s="4">
        <v>14.250000000000028</v>
      </c>
      <c r="F31" s="4">
        <v>267.92</v>
      </c>
      <c r="G31" s="4">
        <f t="shared" ref="G31:G35" si="7">F31-C31</f>
        <v>14.250000000000028</v>
      </c>
      <c r="H31" s="29">
        <f>IF(C31=0, "N/A  ", G31/C31)</f>
        <v>5.6175345921867105E-2</v>
      </c>
    </row>
    <row r="32" spans="1:8" s="27" customFormat="1" ht="21" customHeight="1" x14ac:dyDescent="0.2">
      <c r="A32" s="28" t="s">
        <v>6</v>
      </c>
      <c r="B32" s="10">
        <v>178.30636899999999</v>
      </c>
      <c r="C32" s="10">
        <v>179.39</v>
      </c>
      <c r="D32" s="10">
        <v>179.39</v>
      </c>
      <c r="E32" s="10">
        <v>12.29000000000002</v>
      </c>
      <c r="F32" s="10">
        <v>191.68</v>
      </c>
      <c r="G32" s="10">
        <f t="shared" si="7"/>
        <v>12.29000000000002</v>
      </c>
      <c r="H32" s="29">
        <f>IF(C32=0, "N/A  ", G32/C32)</f>
        <v>6.8509950387424162E-2</v>
      </c>
    </row>
    <row r="33" spans="1:8" s="27" customFormat="1" ht="28.9" customHeight="1" x14ac:dyDescent="0.2">
      <c r="A33" s="36" t="s">
        <v>57</v>
      </c>
      <c r="B33" s="14">
        <v>84.222784000000004</v>
      </c>
      <c r="C33" s="14">
        <v>83.734999999999999</v>
      </c>
      <c r="D33" s="14">
        <v>84.77</v>
      </c>
      <c r="E33" s="14">
        <v>10.180000000000007</v>
      </c>
      <c r="F33" s="14">
        <v>94.95</v>
      </c>
      <c r="G33" s="14">
        <f t="shared" si="7"/>
        <v>11.215000000000003</v>
      </c>
      <c r="H33" s="37">
        <f>IF(C33=0, "N/A  ", G33/C33)</f>
        <v>0.13393443601839139</v>
      </c>
    </row>
    <row r="34" spans="1:8" s="27" customFormat="1" ht="21" customHeight="1" x14ac:dyDescent="0.2">
      <c r="A34" s="28" t="s">
        <v>7</v>
      </c>
      <c r="B34" s="10">
        <v>361.31082099999998</v>
      </c>
      <c r="C34" s="10">
        <v>359.89</v>
      </c>
      <c r="D34" s="10">
        <v>359.89</v>
      </c>
      <c r="E34" s="10">
        <v>19.53000000000003</v>
      </c>
      <c r="F34" s="10">
        <v>379.42</v>
      </c>
      <c r="G34" s="10">
        <f t="shared" si="7"/>
        <v>19.53000000000003</v>
      </c>
      <c r="H34" s="29">
        <f>IF(C34=0, "N/A  ", G34/C34)</f>
        <v>5.4266581455444801E-2</v>
      </c>
    </row>
    <row r="35" spans="1:8" s="27" customFormat="1" ht="15" customHeight="1" x14ac:dyDescent="0.2">
      <c r="A35" s="43" t="s">
        <v>51</v>
      </c>
      <c r="B35" s="15">
        <v>443.01988699999998</v>
      </c>
      <c r="C35" s="15">
        <v>441.84999999999997</v>
      </c>
      <c r="D35" s="15">
        <v>441.84</v>
      </c>
      <c r="E35" s="15">
        <v>23.019999999999982</v>
      </c>
      <c r="F35" s="15">
        <v>464.85999999999996</v>
      </c>
      <c r="G35" s="15">
        <f t="shared" si="7"/>
        <v>23.009999999999991</v>
      </c>
      <c r="H35" s="44">
        <f>IF(C35=0, "N/A  ", G35/C35)</f>
        <v>5.2076496548602448E-2</v>
      </c>
    </row>
    <row r="36" spans="1:8" s="27" customFormat="1" ht="15.6" customHeight="1" x14ac:dyDescent="0.2">
      <c r="A36" s="45" t="s">
        <v>25</v>
      </c>
      <c r="B36" s="16" t="s">
        <v>85</v>
      </c>
      <c r="C36" s="16" t="s">
        <v>85</v>
      </c>
      <c r="D36" s="16" t="s">
        <v>85</v>
      </c>
      <c r="E36" s="16" t="s">
        <v>86</v>
      </c>
      <c r="F36" s="16" t="s">
        <v>85</v>
      </c>
      <c r="G36" s="46" t="s">
        <v>86</v>
      </c>
      <c r="H36" s="47" t="s">
        <v>86</v>
      </c>
    </row>
    <row r="37" spans="1:8" s="27" customFormat="1" ht="21" customHeight="1" thickBot="1" x14ac:dyDescent="0.25">
      <c r="A37" s="31" t="s">
        <v>53</v>
      </c>
      <c r="B37" s="3">
        <f>SUM(B31:B35)</f>
        <v>1319.039853</v>
      </c>
      <c r="C37" s="3">
        <f>SUM(C31:C35)</f>
        <v>1318.5349999999999</v>
      </c>
      <c r="D37" s="3">
        <f>SUM(D31:D35)</f>
        <v>1319.56</v>
      </c>
      <c r="E37" s="3">
        <f>SUM(E31:E35)</f>
        <v>79.270000000000067</v>
      </c>
      <c r="F37" s="3">
        <f>SUM(F31:F35)</f>
        <v>1398.83</v>
      </c>
      <c r="G37" s="32">
        <f>F37-C37-0.005</f>
        <v>80.290000000000077</v>
      </c>
      <c r="H37" s="33">
        <f>IF(C37=0, "N/A  ", G37/C37)</f>
        <v>6.0893339956846107E-2</v>
      </c>
    </row>
    <row r="38" spans="1:8" s="27" customFormat="1" ht="21" customHeight="1" x14ac:dyDescent="0.2">
      <c r="A38" s="35" t="s">
        <v>60</v>
      </c>
      <c r="B38" s="4"/>
      <c r="C38" s="4"/>
      <c r="D38" s="4"/>
      <c r="E38" s="4"/>
      <c r="F38" s="4"/>
      <c r="G38" s="4"/>
      <c r="H38" s="29"/>
    </row>
    <row r="39" spans="1:8" s="27" customFormat="1" ht="21" customHeight="1" x14ac:dyDescent="0.2">
      <c r="A39" s="28" t="s">
        <v>8</v>
      </c>
      <c r="B39" s="4">
        <v>245.229378</v>
      </c>
      <c r="C39" s="4">
        <v>246.73</v>
      </c>
      <c r="D39" s="4">
        <v>247.73</v>
      </c>
      <c r="E39" s="4">
        <v>14.880000000000024</v>
      </c>
      <c r="F39" s="4">
        <v>262.61</v>
      </c>
      <c r="G39" s="4">
        <f t="shared" ref="G39:G45" si="8">F39-C39</f>
        <v>15.880000000000024</v>
      </c>
      <c r="H39" s="29">
        <f t="shared" ref="H39:H45" si="9">IF(C39=0, "N/A  ", G39/C39)</f>
        <v>6.436185303773366E-2</v>
      </c>
    </row>
    <row r="40" spans="1:8" s="27" customFormat="1" ht="21" customHeight="1" x14ac:dyDescent="0.2">
      <c r="A40" s="28" t="s">
        <v>9</v>
      </c>
      <c r="B40" s="10">
        <v>246.290144</v>
      </c>
      <c r="C40" s="10">
        <v>246.31</v>
      </c>
      <c r="D40" s="10">
        <v>247.31</v>
      </c>
      <c r="E40" s="10">
        <v>14.850000000000023</v>
      </c>
      <c r="F40" s="10">
        <v>262.16000000000003</v>
      </c>
      <c r="G40" s="10">
        <f t="shared" si="8"/>
        <v>15.850000000000023</v>
      </c>
      <c r="H40" s="29">
        <f t="shared" si="9"/>
        <v>6.4349803093662547E-2</v>
      </c>
    </row>
    <row r="41" spans="1:8" s="27" customFormat="1" ht="21" customHeight="1" x14ac:dyDescent="0.2">
      <c r="A41" s="28" t="s">
        <v>10</v>
      </c>
      <c r="B41" s="10">
        <v>337.61972600000001</v>
      </c>
      <c r="C41" s="10">
        <v>310.02999999999997</v>
      </c>
      <c r="D41" s="10">
        <v>311.02999999999997</v>
      </c>
      <c r="E41" s="10">
        <v>18.680000000000007</v>
      </c>
      <c r="F41" s="10">
        <v>329.71</v>
      </c>
      <c r="G41" s="10">
        <f t="shared" si="8"/>
        <v>19.680000000000007</v>
      </c>
      <c r="H41" s="29">
        <f t="shared" si="9"/>
        <v>6.3477727961810171E-2</v>
      </c>
    </row>
    <row r="42" spans="1:8" s="27" customFormat="1" ht="21" customHeight="1" x14ac:dyDescent="0.2">
      <c r="A42" s="28" t="s">
        <v>11</v>
      </c>
      <c r="B42" s="10">
        <v>235.433415</v>
      </c>
      <c r="C42" s="10">
        <v>234.05</v>
      </c>
      <c r="D42" s="10">
        <v>235.05</v>
      </c>
      <c r="E42" s="10">
        <v>14.119999999999976</v>
      </c>
      <c r="F42" s="10">
        <v>249.17</v>
      </c>
      <c r="G42" s="10">
        <f t="shared" si="8"/>
        <v>15.119999999999976</v>
      </c>
      <c r="H42" s="29">
        <f t="shared" si="9"/>
        <v>6.4601580858790753E-2</v>
      </c>
    </row>
    <row r="43" spans="1:8" s="27" customFormat="1" ht="21" customHeight="1" x14ac:dyDescent="0.2">
      <c r="A43" s="28" t="s">
        <v>12</v>
      </c>
      <c r="B43" s="10">
        <v>276.09846399999998</v>
      </c>
      <c r="C43" s="10">
        <v>277.02999999999997</v>
      </c>
      <c r="D43" s="10">
        <v>278.52999999999997</v>
      </c>
      <c r="E43" s="10">
        <v>16.730000000000018</v>
      </c>
      <c r="F43" s="10">
        <v>295.26</v>
      </c>
      <c r="G43" s="10">
        <f t="shared" si="8"/>
        <v>18.230000000000018</v>
      </c>
      <c r="H43" s="29">
        <f t="shared" si="9"/>
        <v>6.5805147456954191E-2</v>
      </c>
    </row>
    <row r="44" spans="1:8" s="27" customFormat="1" ht="21" customHeight="1" x14ac:dyDescent="0.2">
      <c r="A44" s="28" t="s">
        <v>55</v>
      </c>
      <c r="B44" s="13">
        <v>35.649616999999999</v>
      </c>
      <c r="C44" s="13">
        <v>35</v>
      </c>
      <c r="D44" s="13">
        <v>35.409999999999997</v>
      </c>
      <c r="E44" s="13">
        <v>2.1300000000000026</v>
      </c>
      <c r="F44" s="13">
        <v>37.54</v>
      </c>
      <c r="G44" s="13">
        <f t="shared" si="8"/>
        <v>2.5399999999999991</v>
      </c>
      <c r="H44" s="30">
        <f t="shared" si="9"/>
        <v>7.2571428571428551E-2</v>
      </c>
    </row>
    <row r="45" spans="1:8" s="27" customFormat="1" ht="21" customHeight="1" thickBot="1" x14ac:dyDescent="0.25">
      <c r="A45" s="31" t="s">
        <v>54</v>
      </c>
      <c r="B45" s="3">
        <f>SUM(B39:B44)</f>
        <v>1376.3207439999999</v>
      </c>
      <c r="C45" s="3">
        <f>SUM(C39:C44)</f>
        <v>1349.1499999999999</v>
      </c>
      <c r="D45" s="3">
        <f>SUM(D39:D44)</f>
        <v>1355.06</v>
      </c>
      <c r="E45" s="3">
        <f>SUM(E39:E44)</f>
        <v>81.390000000000043</v>
      </c>
      <c r="F45" s="3">
        <f>SUM(F39:F44)</f>
        <v>1436.45</v>
      </c>
      <c r="G45" s="32">
        <f t="shared" si="8"/>
        <v>87.300000000000182</v>
      </c>
      <c r="H45" s="33">
        <f t="shared" si="9"/>
        <v>6.4707408368231994E-2</v>
      </c>
    </row>
    <row r="46" spans="1:8" s="27" customFormat="1" ht="21" customHeight="1" x14ac:dyDescent="0.2">
      <c r="A46" s="35" t="s">
        <v>61</v>
      </c>
      <c r="B46" s="4"/>
      <c r="C46" s="4"/>
      <c r="D46" s="4"/>
      <c r="E46" s="4"/>
      <c r="F46" s="4"/>
      <c r="G46" s="4"/>
      <c r="H46" s="29"/>
    </row>
    <row r="47" spans="1:8" s="27" customFormat="1" ht="21" customHeight="1" x14ac:dyDescent="0.2">
      <c r="A47" s="28" t="s">
        <v>56</v>
      </c>
      <c r="B47" s="4">
        <v>97.031254000000004</v>
      </c>
      <c r="C47" s="4">
        <v>95.06</v>
      </c>
      <c r="D47" s="4">
        <v>95.06</v>
      </c>
      <c r="E47" s="4">
        <v>7.019999999999996</v>
      </c>
      <c r="F47" s="4">
        <v>102.08</v>
      </c>
      <c r="G47" s="4">
        <f>F47-C47</f>
        <v>7.019999999999996</v>
      </c>
      <c r="H47" s="29">
        <f>IF(C47=0, "N/A  ", G47/C47)</f>
        <v>7.3848095939406652E-2</v>
      </c>
    </row>
    <row r="48" spans="1:8" s="27" customFormat="1" ht="21" customHeight="1" x14ac:dyDescent="0.2">
      <c r="A48" s="28" t="s">
        <v>13</v>
      </c>
      <c r="B48" s="10">
        <v>98.358313999999993</v>
      </c>
      <c r="C48" s="10">
        <v>98.18</v>
      </c>
      <c r="D48" s="10">
        <v>98.18</v>
      </c>
      <c r="E48" s="10">
        <v>7.2399999999999949</v>
      </c>
      <c r="F48" s="10">
        <v>105.42</v>
      </c>
      <c r="G48" s="10">
        <f>F48-C48</f>
        <v>7.2399999999999949</v>
      </c>
      <c r="H48" s="29">
        <f>IF(C48=0, "N/A  ", G48/C48)</f>
        <v>7.3742106335302454E-2</v>
      </c>
    </row>
    <row r="49" spans="1:8" s="27" customFormat="1" ht="21" customHeight="1" x14ac:dyDescent="0.2">
      <c r="A49" s="28" t="s">
        <v>55</v>
      </c>
      <c r="B49" s="10">
        <v>29.856114999999999</v>
      </c>
      <c r="C49" s="10">
        <v>28.2</v>
      </c>
      <c r="D49" s="10">
        <v>27.41</v>
      </c>
      <c r="E49" s="10">
        <v>2.1000000000000014</v>
      </c>
      <c r="F49" s="10">
        <v>29.51</v>
      </c>
      <c r="G49" s="10">
        <f>F49-C49</f>
        <v>1.3100000000000023</v>
      </c>
      <c r="H49" s="29">
        <f>IF(C49=0, "N/A  ", G49/C49)</f>
        <v>4.6453900709219939E-2</v>
      </c>
    </row>
    <row r="50" spans="1:8" s="27" customFormat="1" ht="28.9" customHeight="1" x14ac:dyDescent="0.2">
      <c r="A50" s="36" t="s">
        <v>58</v>
      </c>
      <c r="B50" s="11">
        <v>50.940744000000002</v>
      </c>
      <c r="C50" s="11">
        <v>50.76</v>
      </c>
      <c r="D50" s="11">
        <v>51.76</v>
      </c>
      <c r="E50" s="11">
        <v>0</v>
      </c>
      <c r="F50" s="11">
        <v>51.76</v>
      </c>
      <c r="G50" s="11">
        <f>F50-C50</f>
        <v>1</v>
      </c>
      <c r="H50" s="42">
        <f>IF(C50=0, "N/A  ", G50/C50)</f>
        <v>1.9700551615445233E-2</v>
      </c>
    </row>
    <row r="51" spans="1:8" s="27" customFormat="1" ht="21" customHeight="1" thickBot="1" x14ac:dyDescent="0.25">
      <c r="A51" s="31" t="s">
        <v>59</v>
      </c>
      <c r="B51" s="3">
        <f>SUM(B47:B50)</f>
        <v>276.18642699999998</v>
      </c>
      <c r="C51" s="3">
        <f>SUM(C47:C50)</f>
        <v>272.2</v>
      </c>
      <c r="D51" s="3">
        <f>SUM(D47:D50)</f>
        <v>272.41000000000003</v>
      </c>
      <c r="E51" s="3">
        <f>SUM(E47:E50)</f>
        <v>16.359999999999992</v>
      </c>
      <c r="F51" s="3">
        <f>SUM(F47:F50)</f>
        <v>288.77</v>
      </c>
      <c r="G51" s="32">
        <f>F51-C51</f>
        <v>16.569999999999993</v>
      </c>
      <c r="H51" s="33">
        <f>IF(C51=0, "N/A  ", G51/C51)</f>
        <v>6.0874357090374705E-2</v>
      </c>
    </row>
    <row r="52" spans="1:8" s="27" customFormat="1" ht="6" customHeight="1" x14ac:dyDescent="0.2">
      <c r="A52" s="48"/>
      <c r="B52" s="5"/>
      <c r="C52" s="5"/>
      <c r="D52" s="5"/>
      <c r="E52" s="5"/>
      <c r="F52" s="5"/>
      <c r="G52" s="49"/>
      <c r="H52" s="50"/>
    </row>
    <row r="53" spans="1:8" s="27" customFormat="1" ht="30" customHeight="1" thickBot="1" x14ac:dyDescent="0.25">
      <c r="A53" s="51" t="s">
        <v>69</v>
      </c>
      <c r="B53" s="17">
        <v>48.456296000000002</v>
      </c>
      <c r="C53" s="17">
        <v>49.097000000000001</v>
      </c>
      <c r="D53" s="17">
        <v>49.1</v>
      </c>
      <c r="E53" s="17">
        <v>2.9499999999999957</v>
      </c>
      <c r="F53" s="17">
        <v>52.05</v>
      </c>
      <c r="G53" s="52">
        <f>F53-C53</f>
        <v>2.9529999999999959</v>
      </c>
      <c r="H53" s="53">
        <f>IF(C53=0, "N/A  ", G53/C53)</f>
        <v>6.01462411145283E-2</v>
      </c>
    </row>
    <row r="54" spans="1:8" s="27" customFormat="1" ht="21" customHeight="1" x14ac:dyDescent="0.2">
      <c r="A54" s="48" t="s">
        <v>68</v>
      </c>
      <c r="B54" s="4"/>
      <c r="C54" s="4"/>
      <c r="D54" s="4"/>
      <c r="E54" s="4"/>
      <c r="F54" s="4"/>
      <c r="G54" s="4"/>
      <c r="H54" s="29"/>
    </row>
    <row r="55" spans="1:8" s="27" customFormat="1" ht="28.9" customHeight="1" x14ac:dyDescent="0.2">
      <c r="A55" s="36" t="s">
        <v>62</v>
      </c>
      <c r="B55" s="14">
        <v>165.46</v>
      </c>
      <c r="C55" s="14">
        <v>160</v>
      </c>
      <c r="D55" s="14">
        <v>162.13</v>
      </c>
      <c r="E55" s="14">
        <v>8.5600000000000023</v>
      </c>
      <c r="F55" s="14">
        <v>170.69</v>
      </c>
      <c r="G55" s="14">
        <f t="shared" ref="G55:G59" si="10">F55-C55</f>
        <v>10.689999999999998</v>
      </c>
      <c r="H55" s="37">
        <f t="shared" ref="H55:H59" si="11">IF(C55=0, "N/A  ", G55/C55)</f>
        <v>6.6812499999999983E-2</v>
      </c>
    </row>
    <row r="56" spans="1:8" s="27" customFormat="1" ht="18" customHeight="1" x14ac:dyDescent="0.2">
      <c r="A56" s="28" t="s">
        <v>14</v>
      </c>
      <c r="B56" s="10">
        <v>262</v>
      </c>
      <c r="C56" s="10">
        <v>287.06</v>
      </c>
      <c r="D56" s="10">
        <v>289.17</v>
      </c>
      <c r="E56" s="10">
        <v>0</v>
      </c>
      <c r="F56" s="10">
        <v>289.17</v>
      </c>
      <c r="G56" s="10">
        <f t="shared" si="10"/>
        <v>2.1100000000000136</v>
      </c>
      <c r="H56" s="29">
        <f t="shared" si="11"/>
        <v>7.3503797115586069E-3</v>
      </c>
    </row>
    <row r="57" spans="1:8" s="27" customFormat="1" ht="15.6" customHeight="1" x14ac:dyDescent="0.2">
      <c r="A57" s="38" t="s">
        <v>63</v>
      </c>
      <c r="B57" s="54" t="s">
        <v>87</v>
      </c>
      <c r="C57" s="54" t="s">
        <v>88</v>
      </c>
      <c r="D57" s="54" t="s">
        <v>89</v>
      </c>
      <c r="E57" s="54" t="s">
        <v>86</v>
      </c>
      <c r="F57" s="54" t="s">
        <v>89</v>
      </c>
      <c r="G57" s="54" t="s">
        <v>90</v>
      </c>
      <c r="H57" s="55" t="s">
        <v>91</v>
      </c>
    </row>
    <row r="58" spans="1:8" s="27" customFormat="1" ht="21" customHeight="1" thickBot="1" x14ac:dyDescent="0.25">
      <c r="A58" s="31" t="s">
        <v>75</v>
      </c>
      <c r="B58" s="3">
        <f>SUM(B55:B56)</f>
        <v>427.46000000000004</v>
      </c>
      <c r="C58" s="3">
        <f>SUM(C55:C56)</f>
        <v>447.06</v>
      </c>
      <c r="D58" s="3">
        <f>SUM(D55:D56)</f>
        <v>451.3</v>
      </c>
      <c r="E58" s="3">
        <f>SUM(E55:E56)</f>
        <v>8.5600000000000023</v>
      </c>
      <c r="F58" s="3">
        <f>SUM(F55:F56)</f>
        <v>459.86</v>
      </c>
      <c r="G58" s="32">
        <f t="shared" si="10"/>
        <v>12.800000000000011</v>
      </c>
      <c r="H58" s="33">
        <f t="shared" si="11"/>
        <v>2.8631503601306337E-2</v>
      </c>
    </row>
    <row r="59" spans="1:8" s="27" customFormat="1" ht="24" customHeight="1" thickBot="1" x14ac:dyDescent="0.25">
      <c r="A59" s="56" t="s">
        <v>26</v>
      </c>
      <c r="B59" s="18">
        <v>1.41</v>
      </c>
      <c r="C59" s="18">
        <v>1.43</v>
      </c>
      <c r="D59" s="18">
        <v>1.43</v>
      </c>
      <c r="E59" s="18">
        <v>0</v>
      </c>
      <c r="F59" s="18">
        <v>1.43</v>
      </c>
      <c r="G59" s="57">
        <f t="shared" si="10"/>
        <v>0</v>
      </c>
      <c r="H59" s="58">
        <f t="shared" si="11"/>
        <v>0</v>
      </c>
    </row>
    <row r="60" spans="1:8" s="27" customFormat="1" ht="6" customHeight="1" x14ac:dyDescent="0.2">
      <c r="A60" s="28"/>
      <c r="B60" s="4"/>
      <c r="C60" s="4"/>
      <c r="D60" s="4"/>
      <c r="E60" s="4"/>
      <c r="F60" s="4"/>
      <c r="G60" s="4"/>
      <c r="H60" s="29"/>
    </row>
    <row r="61" spans="1:8" s="27" customFormat="1" ht="21" customHeight="1" x14ac:dyDescent="0.2">
      <c r="A61" s="48" t="s">
        <v>27</v>
      </c>
      <c r="B61" s="5">
        <f>SUM(B13,B20,B29,B37,B45,B51,B53,B58,B59)</f>
        <v>6041.577096</v>
      </c>
      <c r="C61" s="5">
        <f t="shared" ref="C61:F61" si="12">SUM(C13,C20,C29,C37,C45,C51,C53,C58,C59)</f>
        <v>6033.65</v>
      </c>
      <c r="D61" s="5">
        <f t="shared" si="12"/>
        <v>6079.4300000000012</v>
      </c>
      <c r="E61" s="5">
        <f t="shared" si="12"/>
        <v>346.01</v>
      </c>
      <c r="F61" s="5">
        <f t="shared" si="12"/>
        <v>6425.4399999999987</v>
      </c>
      <c r="G61" s="49">
        <f>F61-C61+0.004</f>
        <v>391.79399999999907</v>
      </c>
      <c r="H61" s="50">
        <f>IF(C61=0, "N/A  ", G61/C61)</f>
        <v>6.4934823862835778E-2</v>
      </c>
    </row>
    <row r="62" spans="1:8" s="27" customFormat="1" ht="6" customHeight="1" thickBot="1" x14ac:dyDescent="0.25">
      <c r="A62" s="59"/>
      <c r="B62" s="6"/>
      <c r="C62" s="6"/>
      <c r="D62" s="6"/>
      <c r="E62" s="6"/>
      <c r="F62" s="6"/>
      <c r="G62" s="6"/>
      <c r="H62" s="60"/>
    </row>
    <row r="63" spans="1:8" s="27" customFormat="1" ht="21" customHeight="1" x14ac:dyDescent="0.2">
      <c r="A63" s="35" t="s">
        <v>65</v>
      </c>
      <c r="B63" s="4"/>
      <c r="C63" s="4"/>
      <c r="D63" s="4"/>
      <c r="E63" s="4"/>
      <c r="F63" s="4"/>
      <c r="G63" s="4"/>
      <c r="H63" s="29"/>
    </row>
    <row r="64" spans="1:8" s="27" customFormat="1" ht="21" customHeight="1" x14ac:dyDescent="0.2">
      <c r="A64" s="28" t="s">
        <v>15</v>
      </c>
      <c r="B64" s="4">
        <v>286.14342199999999</v>
      </c>
      <c r="C64" s="4">
        <v>278.48</v>
      </c>
      <c r="D64" s="4">
        <v>305.26</v>
      </c>
      <c r="E64" s="4">
        <v>0</v>
      </c>
      <c r="F64" s="4">
        <v>305.26</v>
      </c>
      <c r="G64" s="4">
        <f>F64-C64</f>
        <v>26.779999999999973</v>
      </c>
      <c r="H64" s="29">
        <f>IF(C64=0, "N/A  ", G64/C64)</f>
        <v>9.6164895145073148E-2</v>
      </c>
    </row>
    <row r="65" spans="1:8" s="27" customFormat="1" ht="21" customHeight="1" x14ac:dyDescent="0.2">
      <c r="A65" s="28" t="s">
        <v>16</v>
      </c>
      <c r="B65" s="10">
        <v>143.903435</v>
      </c>
      <c r="C65" s="10">
        <v>150.22999999999999</v>
      </c>
      <c r="D65" s="10">
        <v>153.09</v>
      </c>
      <c r="E65" s="10">
        <v>2.7999999999999829</v>
      </c>
      <c r="F65" s="10">
        <v>155.88999999999999</v>
      </c>
      <c r="G65" s="10">
        <f>F65-C65</f>
        <v>5.6599999999999966</v>
      </c>
      <c r="H65" s="29">
        <f>IF(C65=0, "N/A  ", G65/C65)</f>
        <v>3.7675564134992991E-2</v>
      </c>
    </row>
    <row r="66" spans="1:8" s="27" customFormat="1" ht="28.9" customHeight="1" x14ac:dyDescent="0.2">
      <c r="A66" s="36" t="s">
        <v>67</v>
      </c>
      <c r="B66" s="14">
        <v>227.20411300000001</v>
      </c>
      <c r="C66" s="14">
        <v>222.75</v>
      </c>
      <c r="D66" s="14">
        <v>201.84</v>
      </c>
      <c r="E66" s="14">
        <v>47.44</v>
      </c>
      <c r="F66" s="14">
        <v>249.28</v>
      </c>
      <c r="G66" s="14">
        <f>F66-C66</f>
        <v>26.53</v>
      </c>
      <c r="H66" s="37">
        <f>IF(C66=0, "N/A  ", G66/C66)</f>
        <v>0.11910213243546577</v>
      </c>
    </row>
    <row r="67" spans="1:8" s="27" customFormat="1" ht="21" customHeight="1" thickBot="1" x14ac:dyDescent="0.25">
      <c r="A67" s="59" t="s">
        <v>17</v>
      </c>
      <c r="B67" s="19">
        <v>229.07857999999999</v>
      </c>
      <c r="C67" s="19">
        <v>228.54</v>
      </c>
      <c r="D67" s="19">
        <v>238.68</v>
      </c>
      <c r="E67" s="19">
        <v>3.75</v>
      </c>
      <c r="F67" s="19">
        <v>242.43</v>
      </c>
      <c r="G67" s="19">
        <f>F67-C67</f>
        <v>13.890000000000015</v>
      </c>
      <c r="H67" s="60">
        <f>IF(C67=0, "N/A  ", G67/C67)</f>
        <v>6.0777106852192245E-2</v>
      </c>
    </row>
    <row r="68" spans="1:8" s="27" customFormat="1" ht="6" customHeight="1" x14ac:dyDescent="0.2">
      <c r="A68" s="61"/>
      <c r="B68" s="4"/>
      <c r="C68" s="4"/>
      <c r="D68" s="4"/>
      <c r="E68" s="4"/>
      <c r="F68" s="4"/>
      <c r="G68" s="4"/>
      <c r="H68" s="29"/>
    </row>
    <row r="69" spans="1:8" s="27" customFormat="1" ht="21" customHeight="1" x14ac:dyDescent="0.2">
      <c r="A69" s="48" t="s">
        <v>28</v>
      </c>
      <c r="B69" s="5">
        <v>886.32955000000004</v>
      </c>
      <c r="C69" s="5">
        <v>880</v>
      </c>
      <c r="D69" s="5">
        <v>898.87000000000012</v>
      </c>
      <c r="E69" s="5">
        <v>53.989999999999782</v>
      </c>
      <c r="F69" s="5">
        <v>952.8599999999999</v>
      </c>
      <c r="G69" s="49">
        <f>F69-C69</f>
        <v>72.8599999999999</v>
      </c>
      <c r="H69" s="50">
        <f>IF(C69=0, "N/A  ", G69/C69)</f>
        <v>8.2795454545454436E-2</v>
      </c>
    </row>
    <row r="70" spans="1:8" s="27" customFormat="1" ht="6" customHeight="1" thickBot="1" x14ac:dyDescent="0.25">
      <c r="A70" s="59"/>
      <c r="B70" s="6"/>
      <c r="C70" s="6"/>
      <c r="D70" s="6"/>
      <c r="E70" s="6"/>
      <c r="F70" s="6"/>
      <c r="G70" s="6"/>
      <c r="H70" s="60"/>
    </row>
    <row r="71" spans="1:8" s="27" customFormat="1" ht="6" customHeight="1" x14ac:dyDescent="0.2">
      <c r="A71" s="28"/>
      <c r="B71" s="4"/>
      <c r="C71" s="4"/>
      <c r="D71" s="4"/>
      <c r="E71" s="4"/>
      <c r="F71" s="4"/>
      <c r="G71" s="4"/>
      <c r="H71" s="29"/>
    </row>
    <row r="72" spans="1:8" s="27" customFormat="1" ht="33" customHeight="1" thickBot="1" x14ac:dyDescent="0.25">
      <c r="A72" s="51" t="s">
        <v>66</v>
      </c>
      <c r="B72" s="17">
        <v>144.76</v>
      </c>
      <c r="C72" s="17">
        <v>200.31</v>
      </c>
      <c r="D72" s="17">
        <v>193.12</v>
      </c>
      <c r="E72" s="17">
        <v>0</v>
      </c>
      <c r="F72" s="17">
        <v>193.12</v>
      </c>
      <c r="G72" s="52">
        <f>F72-C72</f>
        <v>-7.1899999999999977</v>
      </c>
      <c r="H72" s="53">
        <f>IF(C72=0, "N/A  ", G72/C72)</f>
        <v>-3.5894363736208863E-2</v>
      </c>
    </row>
    <row r="73" spans="1:8" s="27" customFormat="1" ht="6" customHeight="1" x14ac:dyDescent="0.2">
      <c r="A73" s="28"/>
      <c r="B73" s="5"/>
      <c r="C73" s="5"/>
      <c r="D73" s="5"/>
      <c r="E73" s="5"/>
      <c r="F73" s="5"/>
      <c r="G73" s="5"/>
      <c r="H73" s="50"/>
    </row>
    <row r="74" spans="1:8" s="27" customFormat="1" ht="21" customHeight="1" thickBot="1" x14ac:dyDescent="0.25">
      <c r="A74" s="62" t="s">
        <v>22</v>
      </c>
      <c r="B74" s="17">
        <v>306.56020000000001</v>
      </c>
      <c r="C74" s="17">
        <v>330</v>
      </c>
      <c r="D74" s="17">
        <v>373.02</v>
      </c>
      <c r="E74" s="17">
        <v>0</v>
      </c>
      <c r="F74" s="17">
        <v>373.02</v>
      </c>
      <c r="G74" s="52">
        <f>F74-C74</f>
        <v>43.019999999999982</v>
      </c>
      <c r="H74" s="53">
        <f>IF(C74=0, "N/A  ", G74/C74)</f>
        <v>0.13036363636363632</v>
      </c>
    </row>
    <row r="75" spans="1:8" s="27" customFormat="1" ht="6" customHeight="1" x14ac:dyDescent="0.2">
      <c r="A75" s="28"/>
      <c r="B75" s="5"/>
      <c r="C75" s="5"/>
      <c r="D75" s="5"/>
      <c r="E75" s="5"/>
      <c r="F75" s="5"/>
      <c r="G75" s="5"/>
      <c r="H75" s="50"/>
    </row>
    <row r="76" spans="1:8" s="27" customFormat="1" ht="21" customHeight="1" thickBot="1" x14ac:dyDescent="0.25">
      <c r="A76" s="62" t="s">
        <v>29</v>
      </c>
      <c r="B76" s="17">
        <v>14.602738</v>
      </c>
      <c r="C76" s="17">
        <v>15.16</v>
      </c>
      <c r="D76" s="17">
        <v>15.2</v>
      </c>
      <c r="E76" s="17">
        <v>0</v>
      </c>
      <c r="F76" s="17">
        <v>15.2</v>
      </c>
      <c r="G76" s="52">
        <f>F76-C76</f>
        <v>3.9999999999999147E-2</v>
      </c>
      <c r="H76" s="53">
        <f>IF(C76=0, "N/A  ", G76/C76)</f>
        <v>2.6385224274405768E-3</v>
      </c>
    </row>
    <row r="77" spans="1:8" s="27" customFormat="1" ht="6" customHeight="1" x14ac:dyDescent="0.2">
      <c r="A77" s="28"/>
      <c r="B77" s="5"/>
      <c r="C77" s="5"/>
      <c r="D77" s="5"/>
      <c r="E77" s="5"/>
      <c r="F77" s="5"/>
      <c r="G77" s="5"/>
      <c r="H77" s="50"/>
    </row>
    <row r="78" spans="1:8" s="27" customFormat="1" ht="21" customHeight="1" thickBot="1" x14ac:dyDescent="0.25">
      <c r="A78" s="62" t="s">
        <v>18</v>
      </c>
      <c r="B78" s="17">
        <v>4.1461990000000002</v>
      </c>
      <c r="C78" s="17">
        <v>4.37</v>
      </c>
      <c r="D78" s="17">
        <v>4.38</v>
      </c>
      <c r="E78" s="17">
        <v>0</v>
      </c>
      <c r="F78" s="17">
        <v>4.38</v>
      </c>
      <c r="G78" s="52">
        <f>F78-C78</f>
        <v>9.9999999999997868E-3</v>
      </c>
      <c r="H78" s="53">
        <f>IF(C78=0, "N/A  ", G78/C78)</f>
        <v>2.2883295194507519E-3</v>
      </c>
    </row>
    <row r="79" spans="1:8" s="27" customFormat="1" ht="6" customHeight="1" x14ac:dyDescent="0.2">
      <c r="A79" s="63"/>
      <c r="B79" s="7"/>
      <c r="C79" s="7"/>
      <c r="D79" s="7"/>
      <c r="E79" s="7"/>
      <c r="F79" s="7"/>
      <c r="G79" s="7"/>
      <c r="H79" s="29"/>
    </row>
    <row r="80" spans="1:8" s="27" customFormat="1" ht="21" customHeight="1" x14ac:dyDescent="0.2">
      <c r="A80" s="48" t="s">
        <v>30</v>
      </c>
      <c r="B80" s="5">
        <f>SUM(B61,B69,B72,B74,B78,B76)</f>
        <v>7397.9757829999999</v>
      </c>
      <c r="C80" s="5">
        <f>SUM(C61,C69,C72,C74,C78,C76)</f>
        <v>7463.49</v>
      </c>
      <c r="D80" s="5">
        <f>SUM(D61,D69,D72,D74,D78,D76)</f>
        <v>7564.02</v>
      </c>
      <c r="E80" s="5">
        <f>SUM(E61,E69,E72,E74,E78,E76)</f>
        <v>399.99999999999977</v>
      </c>
      <c r="F80" s="5">
        <f>SUM(F61,F69,F72,F74,F78,F76)</f>
        <v>7964.0199999999986</v>
      </c>
      <c r="G80" s="5">
        <f>F80-C80</f>
        <v>500.52999999999884</v>
      </c>
      <c r="H80" s="50">
        <f>IF(C80=0, "N/A  ", G80/C80)</f>
        <v>6.7063799911301389E-2</v>
      </c>
    </row>
    <row r="81" spans="1:8" s="27" customFormat="1" ht="6" customHeight="1" thickBot="1" x14ac:dyDescent="0.25">
      <c r="A81" s="59"/>
      <c r="B81" s="8"/>
      <c r="C81" s="8"/>
      <c r="D81" s="8"/>
      <c r="E81" s="8"/>
      <c r="F81" s="8"/>
      <c r="G81" s="64"/>
      <c r="H81" s="65"/>
    </row>
    <row r="82" spans="1:8" x14ac:dyDescent="0.2">
      <c r="A82" s="66" t="s">
        <v>19</v>
      </c>
      <c r="B82" s="9" t="s">
        <v>21</v>
      </c>
      <c r="C82" s="9" t="s">
        <v>21</v>
      </c>
      <c r="D82" s="9"/>
      <c r="E82" s="9"/>
      <c r="F82" s="9" t="s">
        <v>21</v>
      </c>
      <c r="G82" s="66"/>
      <c r="H82" s="67"/>
    </row>
    <row r="83" spans="1:8" x14ac:dyDescent="0.2">
      <c r="A83" s="84" t="s">
        <v>92</v>
      </c>
      <c r="B83" s="84"/>
      <c r="C83" s="84"/>
      <c r="D83" s="84"/>
      <c r="E83" s="84"/>
      <c r="F83" s="84"/>
      <c r="G83" s="84"/>
      <c r="H83" s="84"/>
    </row>
    <row r="84" spans="1:8" x14ac:dyDescent="0.2">
      <c r="A84" s="85"/>
      <c r="B84" s="85"/>
      <c r="C84" s="85"/>
      <c r="D84" s="85"/>
      <c r="E84" s="85"/>
      <c r="F84" s="85"/>
      <c r="G84" s="85"/>
      <c r="H84" s="85"/>
    </row>
    <row r="85" spans="1:8" x14ac:dyDescent="0.2">
      <c r="A85" s="83"/>
      <c r="B85" s="83"/>
      <c r="C85" s="83"/>
      <c r="D85" s="83"/>
      <c r="E85" s="83"/>
      <c r="F85" s="83"/>
      <c r="G85" s="83"/>
      <c r="H85" s="83"/>
    </row>
    <row r="86" spans="1:8" x14ac:dyDescent="0.2">
      <c r="A86" s="83"/>
      <c r="B86" s="83"/>
      <c r="C86" s="83"/>
      <c r="D86" s="83"/>
      <c r="E86" s="83"/>
      <c r="F86" s="83"/>
      <c r="G86" s="83"/>
      <c r="H86" s="83"/>
    </row>
    <row r="87" spans="1:8" x14ac:dyDescent="0.2">
      <c r="A87" s="83"/>
      <c r="B87" s="83"/>
      <c r="C87" s="83"/>
      <c r="D87" s="83"/>
      <c r="E87" s="83"/>
      <c r="F87" s="83"/>
      <c r="G87" s="83"/>
      <c r="H87" s="83"/>
    </row>
    <row r="88" spans="1:8" x14ac:dyDescent="0.2">
      <c r="A88" s="83"/>
      <c r="B88" s="83"/>
      <c r="C88" s="83"/>
      <c r="D88" s="83"/>
      <c r="E88" s="83"/>
      <c r="F88" s="83"/>
      <c r="G88" s="83"/>
      <c r="H88" s="83"/>
    </row>
  </sheetData>
  <mergeCells count="15">
    <mergeCell ref="A88:H88"/>
    <mergeCell ref="A87:H87"/>
    <mergeCell ref="A86:H86"/>
    <mergeCell ref="A85:H85"/>
    <mergeCell ref="A83:H83"/>
    <mergeCell ref="A84:H84"/>
    <mergeCell ref="A3:H3"/>
    <mergeCell ref="B4:B6"/>
    <mergeCell ref="A1:H1"/>
    <mergeCell ref="C4:C6"/>
    <mergeCell ref="F4:F6"/>
    <mergeCell ref="G4:H5"/>
    <mergeCell ref="A5:A6"/>
    <mergeCell ref="D4:D6"/>
    <mergeCell ref="E4:E6"/>
  </mergeCells>
  <printOptions horizontalCentered="1"/>
  <pageMargins left="0.7" right="0.7" top="0.75" bottom="0.75" header="0.3" footer="0.3"/>
  <pageSetup scale="59" orientation="portrait" r:id="rId1"/>
  <rowBreaks count="1" manualBreakCount="1">
    <brk id="45" max="7" man="1"/>
  </rowBreaks>
  <ignoredErrors>
    <ignoredError sqref="B37:F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NSF Funding by Program</vt:lpstr>
      <vt:lpstr>'NSF Funding by Program'!Print_Area</vt:lpstr>
      <vt:lpstr>'NSF Funding by Program'!Print_Titles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2014-01-27T22:10:43Z</dcterms:created>
  <dcterms:modified xsi:type="dcterms:W3CDTF">2016-02-05T21:44:38Z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