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05 - Formatting\11 - Technical Information\Standalone Excel Tables\"/>
    </mc:Choice>
  </mc:AlternateContent>
  <xr:revisionPtr revIDLastSave="0" documentId="13_ncr:1_{069D757A-7C9F-472C-A8C3-586727762D81}" xr6:coauthVersionLast="46" xr6:coauthVersionMax="46" xr10:uidLastSave="{00000000-0000-0000-0000-000000000000}"/>
  <bookViews>
    <workbookView xWindow="-25310" yWindow="250" windowWidth="25420" windowHeight="15370" xr2:uid="{8998D3F8-BB7B-4565-9712-C718038B2A6E}"/>
  </bookViews>
  <sheets>
    <sheet name="Discretionary Resources by Acct" sheetId="1" r:id="rId1"/>
    <sheet name="Mandatory Resources by Ac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B20" i="2"/>
  <c r="E16" i="2"/>
  <c r="E15" i="2"/>
  <c r="C15" i="2"/>
  <c r="C20" i="2" s="1"/>
  <c r="E14" i="2"/>
  <c r="F14" i="2" s="1"/>
  <c r="B12" i="2"/>
  <c r="B21" i="2" s="1"/>
  <c r="D8" i="2"/>
  <c r="C8" i="2"/>
  <c r="C7" i="2"/>
  <c r="C12" i="2" s="1"/>
  <c r="F6" i="2"/>
  <c r="E6" i="2"/>
  <c r="D46" i="1"/>
  <c r="B46" i="1"/>
  <c r="C43" i="1"/>
  <c r="C46" i="1" s="1"/>
  <c r="E42" i="1"/>
  <c r="F42" i="1" s="1"/>
  <c r="E40" i="1"/>
  <c r="F40" i="1" s="1"/>
  <c r="D40" i="1"/>
  <c r="C40" i="1"/>
  <c r="B40" i="1"/>
  <c r="F38" i="1"/>
  <c r="E38" i="1"/>
  <c r="D34" i="1"/>
  <c r="D36" i="1" s="1"/>
  <c r="C34" i="1"/>
  <c r="C36" i="1" s="1"/>
  <c r="B34" i="1"/>
  <c r="B36" i="1" s="1"/>
  <c r="C31" i="1"/>
  <c r="E31" i="1" s="1"/>
  <c r="E30" i="1"/>
  <c r="F30" i="1" s="1"/>
  <c r="D28" i="1"/>
  <c r="D26" i="1"/>
  <c r="C26" i="1"/>
  <c r="C28" i="1" s="1"/>
  <c r="B26" i="1"/>
  <c r="B28" i="1" s="1"/>
  <c r="C23" i="1"/>
  <c r="E23" i="1" s="1"/>
  <c r="F22" i="1"/>
  <c r="E22" i="1"/>
  <c r="D20" i="1"/>
  <c r="D18" i="1"/>
  <c r="C18" i="1"/>
  <c r="C20" i="1" s="1"/>
  <c r="B18" i="1"/>
  <c r="B20" i="1" s="1"/>
  <c r="C15" i="1"/>
  <c r="E15" i="1" s="1"/>
  <c r="F14" i="1"/>
  <c r="E14" i="1"/>
  <c r="D12" i="1"/>
  <c r="E12" i="1" s="1"/>
  <c r="D10" i="1"/>
  <c r="C10" i="1"/>
  <c r="C12" i="1" s="1"/>
  <c r="B10" i="1"/>
  <c r="B12" i="1" s="1"/>
  <c r="C7" i="1"/>
  <c r="E7" i="1" s="1"/>
  <c r="F6" i="1"/>
  <c r="E6" i="1"/>
  <c r="E7" i="2" l="1"/>
  <c r="E8" i="2"/>
  <c r="C21" i="2"/>
  <c r="E20" i="2"/>
  <c r="F20" i="2" s="1"/>
  <c r="D12" i="2"/>
  <c r="D47" i="1"/>
  <c r="E36" i="1"/>
  <c r="C47" i="1"/>
  <c r="E47" i="1" s="1"/>
  <c r="E28" i="1"/>
  <c r="F28" i="1" s="1"/>
  <c r="B47" i="1"/>
  <c r="F12" i="1"/>
  <c r="E20" i="1"/>
  <c r="F20" i="1" s="1"/>
  <c r="F36" i="1"/>
  <c r="E43" i="1"/>
  <c r="E46" i="1"/>
  <c r="F46" i="1" s="1"/>
  <c r="E12" i="2" l="1"/>
  <c r="F12" i="2" s="1"/>
  <c r="D21" i="2"/>
  <c r="E21" i="2" s="1"/>
  <c r="F21" i="2" s="1"/>
  <c r="F47" i="1"/>
</calcChain>
</file>

<file path=xl/sharedStrings.xml><?xml version="1.0" encoding="utf-8"?>
<sst xmlns="http://schemas.openxmlformats.org/spreadsheetml/2006/main" count="87" uniqueCount="39">
  <si>
    <t>SUMMARY OF FY 2022 BUDGETARY RESOURCES BY ACCOUNT</t>
  </si>
  <si>
    <t>(Dollars in Millions)</t>
  </si>
  <si>
    <t>Discretionary Accounts</t>
  </si>
  <si>
    <t>FY 2020
Actual</t>
  </si>
  <si>
    <t>FY 2021 Enacted</t>
  </si>
  <si>
    <t>FY 2022
Request</t>
  </si>
  <si>
    <t>Mandatory Accounts</t>
  </si>
  <si>
    <t>Amount</t>
  </si>
  <si>
    <t>Percent</t>
  </si>
  <si>
    <t xml:space="preserve">RESEARCH AND RELATED ACTIVITIES </t>
  </si>
  <si>
    <t xml:space="preserve">Appropriation </t>
  </si>
  <si>
    <t>Unobligated Balance Available Start of Year</t>
  </si>
  <si>
    <t>Unobligated Balance Available End of Year</t>
  </si>
  <si>
    <r>
      <t>Adjustments to Prior Year Accounts</t>
    </r>
    <r>
      <rPr>
        <vertAlign val="superscript"/>
        <sz val="10"/>
        <rFont val="Arial"/>
        <family val="2"/>
      </rPr>
      <t>1</t>
    </r>
  </si>
  <si>
    <t>Subtotal, R&amp;RA</t>
  </si>
  <si>
    <t>Transfer to/from other funds</t>
  </si>
  <si>
    <t>Total Budgetary Resources</t>
  </si>
  <si>
    <t>EDUCATION AND HUMAN RESOURCES</t>
  </si>
  <si>
    <t>Subtotal, EHR</t>
  </si>
  <si>
    <t>MAJOR RESEARCH EQUIPMENT &amp; FACILITIES CONSTRUCTION</t>
  </si>
  <si>
    <t>Subtotal, MREFC</t>
  </si>
  <si>
    <t>AGENCY OPERATIONS AND AWARD MANAGEMENT</t>
  </si>
  <si>
    <t>Subtotal, AOAM</t>
  </si>
  <si>
    <t>NATIONAL SCIENCE BOARD</t>
  </si>
  <si>
    <t>Unobligated Balance - Expired</t>
  </si>
  <si>
    <t xml:space="preserve">OFFICE OF INSPECTOR GENERAL </t>
  </si>
  <si>
    <t xml:space="preserve">TOTAL DISCRETIONARY, NATIONAL SCIENCE FOUNDATION </t>
  </si>
  <si>
    <t>Totals exclude reimbursable amounts.</t>
  </si>
  <si>
    <r>
      <t>1</t>
    </r>
    <r>
      <rPr>
        <sz val="9"/>
        <rFont val="Arial"/>
        <family val="2"/>
      </rPr>
      <t>Adjustments include upward and downward adjustments to prior year obligations in unexpired accounts.</t>
    </r>
  </si>
  <si>
    <t>Change over
FY 2021 Enacted</t>
  </si>
  <si>
    <t>EDUCATION AND HUMAN RESOURCES, H-1B</t>
  </si>
  <si>
    <t>Appropriation, Mandatory (H1-B Non-Immigrant Petitioner Fees)</t>
  </si>
  <si>
    <t>Sequestration Previously Unavailable</t>
  </si>
  <si>
    <t>Sequestration Pursuant OMB M-13-06</t>
  </si>
  <si>
    <t xml:space="preserve"> </t>
  </si>
  <si>
    <t>DONATIONS</t>
  </si>
  <si>
    <r>
      <t>Mandatory Programs (Special or Trust Fund)</t>
    </r>
    <r>
      <rPr>
        <vertAlign val="superscript"/>
        <sz val="10"/>
        <rFont val="Arial"/>
        <family val="2"/>
      </rPr>
      <t>2</t>
    </r>
  </si>
  <si>
    <t xml:space="preserve">TOTAL MANDATORY, NATIONAL SCIENCE FOUNDATION </t>
  </si>
  <si>
    <r>
      <t>2</t>
    </r>
    <r>
      <rPr>
        <sz val="9"/>
        <rFont val="Arial"/>
        <family val="2"/>
      </rPr>
      <t>Starting in FY 2022 the Donations account will no longer hold foreign funds.  These funds will be held in NSF's Deposit Fund.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</si>
</sst>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0.0%;\(0.0%\)"/>
    <numFmt numFmtId="165" formatCode="&quot;$&quot;#,##0.00;\-&quot;$&quot;#,##0.00;&quot;-&quot;??"/>
    <numFmt numFmtId="166" formatCode="0.0%;\-0.0%;&quot;-&quot;??"/>
    <numFmt numFmtId="167" formatCode="#,##0.00;\-#,##0.00;&quot;-&quot;??"/>
    <numFmt numFmtId="168" formatCode="0.0%;\-0.0%;\”\-\“??"/>
    <numFmt numFmtId="169" formatCode="&quot;$&quot;#,##0.00"/>
    <numFmt numFmtId="170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3">
    <xf numFmtId="0" fontId="0" fillId="0" borderId="0" xfId="0"/>
    <xf numFmtId="0" fontId="4" fillId="0" borderId="0" xfId="3"/>
    <xf numFmtId="0" fontId="4" fillId="0" borderId="0" xfId="3" applyAlignment="1">
      <alignment vertical="center"/>
    </xf>
    <xf numFmtId="5" fontId="7" fillId="0" borderId="3" xfId="2" applyNumberFormat="1" applyFont="1" applyBorder="1" applyAlignment="1">
      <alignment horizontal="right"/>
    </xf>
    <xf numFmtId="164" fontId="7" fillId="0" borderId="3" xfId="2" applyNumberFormat="1" applyFont="1" applyBorder="1" applyAlignment="1">
      <alignment horizontal="center"/>
    </xf>
    <xf numFmtId="0" fontId="8" fillId="0" borderId="0" xfId="2" applyFont="1"/>
    <xf numFmtId="5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165" fontId="4" fillId="0" borderId="0" xfId="2" applyNumberFormat="1" applyFont="1"/>
    <xf numFmtId="166" fontId="4" fillId="0" borderId="0" xfId="2" applyNumberFormat="1" applyFont="1"/>
    <xf numFmtId="0" fontId="4" fillId="0" borderId="0" xfId="2" applyFont="1"/>
    <xf numFmtId="167" fontId="4" fillId="0" borderId="0" xfId="2" applyNumberFormat="1" applyFont="1"/>
    <xf numFmtId="168" fontId="4" fillId="0" borderId="0" xfId="2" applyNumberFormat="1" applyFont="1"/>
    <xf numFmtId="164" fontId="4" fillId="0" borderId="0" xfId="2" applyNumberFormat="1" applyFont="1"/>
    <xf numFmtId="0" fontId="4" fillId="0" borderId="3" xfId="2" applyFont="1" applyBorder="1"/>
    <xf numFmtId="167" fontId="4" fillId="0" borderId="3" xfId="2" applyNumberFormat="1" applyFont="1" applyBorder="1"/>
    <xf numFmtId="164" fontId="4" fillId="0" borderId="3" xfId="2" applyNumberFormat="1" applyFont="1" applyBorder="1"/>
    <xf numFmtId="0" fontId="6" fillId="0" borderId="0" xfId="2" applyFont="1"/>
    <xf numFmtId="0" fontId="6" fillId="0" borderId="4" xfId="2" applyFont="1" applyBorder="1"/>
    <xf numFmtId="43" fontId="4" fillId="0" borderId="0" xfId="1" applyFont="1" applyFill="1" applyBorder="1"/>
    <xf numFmtId="5" fontId="4" fillId="0" borderId="0" xfId="2" applyNumberFormat="1" applyFont="1"/>
    <xf numFmtId="0" fontId="8" fillId="0" borderId="0" xfId="2" applyFont="1" applyAlignment="1">
      <alignment wrapText="1"/>
    </xf>
    <xf numFmtId="4" fontId="4" fillId="0" borderId="0" xfId="2" applyNumberFormat="1" applyFont="1"/>
    <xf numFmtId="169" fontId="4" fillId="0" borderId="0" xfId="3" applyNumberFormat="1"/>
    <xf numFmtId="170" fontId="4" fillId="0" borderId="0" xfId="2" applyNumberFormat="1" applyFont="1"/>
    <xf numFmtId="4" fontId="4" fillId="0" borderId="0" xfId="3" applyNumberFormat="1" applyAlignment="1">
      <alignment vertical="top"/>
    </xf>
    <xf numFmtId="0" fontId="4" fillId="0" borderId="0" xfId="3" applyAlignment="1">
      <alignment vertical="top"/>
    </xf>
    <xf numFmtId="167" fontId="4" fillId="0" borderId="0" xfId="1" applyNumberFormat="1" applyFont="1" applyFill="1" applyBorder="1"/>
    <xf numFmtId="4" fontId="4" fillId="0" borderId="0" xfId="1" applyNumberFormat="1" applyFont="1" applyFill="1" applyBorder="1"/>
    <xf numFmtId="0" fontId="6" fillId="0" borderId="5" xfId="2" applyFont="1" applyBorder="1"/>
    <xf numFmtId="0" fontId="8" fillId="0" borderId="6" xfId="2" applyFont="1" applyBorder="1"/>
    <xf numFmtId="167" fontId="6" fillId="0" borderId="0" xfId="2" applyNumberFormat="1" applyFont="1"/>
    <xf numFmtId="164" fontId="6" fillId="0" borderId="0" xfId="2" applyNumberFormat="1" applyFont="1"/>
    <xf numFmtId="0" fontId="6" fillId="0" borderId="0" xfId="3" applyFont="1"/>
    <xf numFmtId="165" fontId="6" fillId="0" borderId="4" xfId="2" applyNumberFormat="1" applyFont="1" applyBorder="1"/>
    <xf numFmtId="166" fontId="6" fillId="0" borderId="4" xfId="2" applyNumberFormat="1" applyFont="1" applyBorder="1"/>
    <xf numFmtId="165" fontId="6" fillId="0" borderId="5" xfId="2" applyNumberFormat="1" applyFont="1" applyBorder="1"/>
    <xf numFmtId="166" fontId="6" fillId="0" borderId="5" xfId="2" applyNumberFormat="1" applyFont="1" applyBorder="1"/>
    <xf numFmtId="165" fontId="6" fillId="0" borderId="6" xfId="2" applyNumberFormat="1" applyFont="1" applyBorder="1"/>
    <xf numFmtId="166" fontId="6" fillId="0" borderId="6" xfId="2" applyNumberFormat="1" applyFont="1" applyBorder="1"/>
    <xf numFmtId="170" fontId="4" fillId="0" borderId="0" xfId="2" applyNumberFormat="1" applyFont="1" applyAlignment="1">
      <alignment horizontal="right"/>
    </xf>
    <xf numFmtId="0" fontId="4" fillId="0" borderId="0" xfId="3" applyAlignment="1">
      <alignment wrapText="1"/>
    </xf>
    <xf numFmtId="166" fontId="4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0" fontId="6" fillId="0" borderId="7" xfId="2" applyFont="1" applyBorder="1"/>
    <xf numFmtId="166" fontId="6" fillId="0" borderId="7" xfId="2" applyNumberFormat="1" applyFont="1" applyBorder="1"/>
    <xf numFmtId="0" fontId="8" fillId="0" borderId="8" xfId="2" applyFont="1" applyBorder="1"/>
    <xf numFmtId="165" fontId="6" fillId="0" borderId="8" xfId="2" applyNumberFormat="1" applyFont="1" applyBorder="1"/>
    <xf numFmtId="166" fontId="6" fillId="0" borderId="8" xfId="2" applyNumberFormat="1" applyFont="1" applyBorder="1"/>
    <xf numFmtId="0" fontId="10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3" fillId="0" borderId="0" xfId="2" applyFont="1" applyAlignment="1">
      <alignment horizontal="center"/>
    </xf>
    <xf numFmtId="5" fontId="5" fillId="0" borderId="1" xfId="2" applyNumberFormat="1" applyFont="1" applyBorder="1" applyAlignment="1">
      <alignment horizontal="center"/>
    </xf>
    <xf numFmtId="0" fontId="6" fillId="0" borderId="2" xfId="3" applyFont="1" applyBorder="1" applyAlignment="1">
      <alignment horizontal="left" wrapText="1"/>
    </xf>
    <xf numFmtId="0" fontId="6" fillId="0" borderId="3" xfId="3" applyFont="1" applyBorder="1" applyAlignment="1">
      <alignment horizontal="left" wrapText="1"/>
    </xf>
    <xf numFmtId="0" fontId="6" fillId="0" borderId="2" xfId="3" applyFont="1" applyBorder="1" applyAlignment="1">
      <alignment horizontal="right" wrapText="1"/>
    </xf>
    <xf numFmtId="0" fontId="6" fillId="0" borderId="3" xfId="3" applyFont="1" applyBorder="1" applyAlignment="1">
      <alignment horizontal="right" wrapText="1"/>
    </xf>
    <xf numFmtId="0" fontId="6" fillId="0" borderId="3" xfId="3" applyFont="1" applyBorder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13" fillId="0" borderId="0" xfId="3" applyFont="1" applyAlignment="1">
      <alignment wrapText="1"/>
    </xf>
    <xf numFmtId="0" fontId="14" fillId="0" borderId="0" xfId="3" applyFont="1" applyAlignment="1">
      <alignment wrapText="1"/>
    </xf>
    <xf numFmtId="5" fontId="12" fillId="0" borderId="1" xfId="2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10" xfId="3" xr:uid="{B79B6A3D-3BCB-4634-B02C-1D74826FF0A2}"/>
    <cellStyle name="Normal_SUMTBLEB" xfId="2" xr:uid="{E7703690-1D87-4AFE-BDEB-651FF82F7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9FBF-CC12-45E9-9068-282DDD617714}">
  <dimension ref="A1:F54"/>
  <sheetViews>
    <sheetView showGridLines="0" tabSelected="1" zoomScaleNormal="100" workbookViewId="0">
      <selection sqref="A1:F1"/>
    </sheetView>
  </sheetViews>
  <sheetFormatPr defaultColWidth="9.1796875" defaultRowHeight="12.5" x14ac:dyDescent="0.25"/>
  <cols>
    <col min="1" max="1" width="58.7265625" style="1" customWidth="1"/>
    <col min="2" max="2" width="9.7265625" style="1" customWidth="1"/>
    <col min="3" max="3" width="12.1796875" style="1" customWidth="1"/>
    <col min="4" max="4" width="10.1796875" style="1" bestFit="1" customWidth="1"/>
    <col min="5" max="6" width="11.7265625" style="1" customWidth="1"/>
    <col min="7" max="16384" width="9.1796875" style="1"/>
  </cols>
  <sheetData>
    <row r="1" spans="1:6" ht="18" customHeight="1" x14ac:dyDescent="0.3">
      <c r="A1" s="51" t="s">
        <v>0</v>
      </c>
      <c r="B1" s="51"/>
      <c r="C1" s="51"/>
      <c r="D1" s="51"/>
      <c r="E1" s="51"/>
      <c r="F1" s="51"/>
    </row>
    <row r="2" spans="1:6" ht="15" customHeight="1" thickBot="1" x14ac:dyDescent="0.35">
      <c r="A2" s="52" t="s">
        <v>1</v>
      </c>
      <c r="B2" s="52"/>
      <c r="C2" s="52"/>
      <c r="D2" s="52"/>
      <c r="E2" s="52"/>
      <c r="F2" s="52"/>
    </row>
    <row r="3" spans="1:6" s="2" customFormat="1" ht="27.65" customHeight="1" thickTop="1" x14ac:dyDescent="0.35">
      <c r="A3" s="53" t="s">
        <v>2</v>
      </c>
      <c r="B3" s="55" t="s">
        <v>3</v>
      </c>
      <c r="C3" s="55" t="s">
        <v>4</v>
      </c>
      <c r="D3" s="55" t="s">
        <v>5</v>
      </c>
      <c r="E3" s="58" t="s">
        <v>29</v>
      </c>
      <c r="F3" s="59"/>
    </row>
    <row r="4" spans="1:6" ht="12" customHeight="1" x14ac:dyDescent="0.3">
      <c r="A4" s="54" t="s">
        <v>6</v>
      </c>
      <c r="B4" s="56"/>
      <c r="C4" s="57"/>
      <c r="D4" s="57"/>
      <c r="E4" s="3" t="s">
        <v>7</v>
      </c>
      <c r="F4" s="4" t="s">
        <v>8</v>
      </c>
    </row>
    <row r="5" spans="1:6" ht="19.899999999999999" customHeight="1" x14ac:dyDescent="0.3">
      <c r="A5" s="5" t="s">
        <v>9</v>
      </c>
      <c r="B5" s="6"/>
      <c r="C5" s="6"/>
      <c r="D5" s="6"/>
      <c r="E5" s="6"/>
      <c r="F5" s="7"/>
    </row>
    <row r="6" spans="1:6" ht="15.75" customHeight="1" x14ac:dyDescent="0.25">
      <c r="A6" s="1" t="s">
        <v>10</v>
      </c>
      <c r="B6" s="8">
        <v>6812.2</v>
      </c>
      <c r="C6" s="8">
        <v>6909.7690000000002</v>
      </c>
      <c r="D6" s="8">
        <v>8139.71</v>
      </c>
      <c r="E6" s="8">
        <f>D6-C6</f>
        <v>1229.9409999999998</v>
      </c>
      <c r="F6" s="9">
        <f>IF(C6=0,"N/A  ",E6/C6)</f>
        <v>0.17800030652254797</v>
      </c>
    </row>
    <row r="7" spans="1:6" ht="15" customHeight="1" x14ac:dyDescent="0.25">
      <c r="A7" s="10" t="s">
        <v>11</v>
      </c>
      <c r="B7" s="11">
        <v>16.204999999999998</v>
      </c>
      <c r="C7" s="11">
        <f>B8*-1</f>
        <v>10.27</v>
      </c>
      <c r="D7" s="11"/>
      <c r="E7" s="11">
        <f>D7-C7</f>
        <v>-10.27</v>
      </c>
      <c r="F7" s="12"/>
    </row>
    <row r="8" spans="1:6" ht="15" customHeight="1" x14ac:dyDescent="0.25">
      <c r="A8" s="10" t="s">
        <v>12</v>
      </c>
      <c r="B8" s="11">
        <v>-10.27</v>
      </c>
      <c r="C8" s="11"/>
      <c r="D8" s="11"/>
      <c r="E8" s="11"/>
      <c r="F8" s="13"/>
    </row>
    <row r="9" spans="1:6" ht="15" customHeight="1" x14ac:dyDescent="0.25">
      <c r="A9" s="14" t="s">
        <v>13</v>
      </c>
      <c r="B9" s="15">
        <v>19.22</v>
      </c>
      <c r="C9" s="15"/>
      <c r="D9" s="15"/>
      <c r="E9" s="15"/>
      <c r="F9" s="16"/>
    </row>
    <row r="10" spans="1:6" s="33" customFormat="1" ht="15" customHeight="1" x14ac:dyDescent="0.3">
      <c r="A10" s="17" t="s">
        <v>14</v>
      </c>
      <c r="B10" s="31">
        <f>SUM(B6:B9)</f>
        <v>6837.3549999999996</v>
      </c>
      <c r="C10" s="31">
        <f t="shared" ref="C10:D10" si="0">SUM(C6:C9)</f>
        <v>6920.0390000000007</v>
      </c>
      <c r="D10" s="31">
        <f t="shared" si="0"/>
        <v>8139.71</v>
      </c>
      <c r="E10" s="31"/>
      <c r="F10" s="32"/>
    </row>
    <row r="11" spans="1:6" ht="15" customHeight="1" x14ac:dyDescent="0.25">
      <c r="A11" s="10" t="s">
        <v>15</v>
      </c>
      <c r="B11" s="11">
        <v>-22.4</v>
      </c>
      <c r="C11" s="11">
        <v>-29.29</v>
      </c>
      <c r="D11" s="11"/>
      <c r="E11" s="11"/>
      <c r="F11" s="13"/>
    </row>
    <row r="12" spans="1:6" s="33" customFormat="1" ht="16.5" customHeight="1" thickBot="1" x14ac:dyDescent="0.35">
      <c r="A12" s="18" t="s">
        <v>16</v>
      </c>
      <c r="B12" s="34">
        <f>SUM(B10:B11)</f>
        <v>6814.9549999999999</v>
      </c>
      <c r="C12" s="34">
        <f t="shared" ref="C12:D12" si="1">SUM(C10:C11)</f>
        <v>6890.7490000000007</v>
      </c>
      <c r="D12" s="34">
        <f t="shared" si="1"/>
        <v>8139.71</v>
      </c>
      <c r="E12" s="34">
        <f>D12-C12</f>
        <v>1248.9609999999993</v>
      </c>
      <c r="F12" s="35">
        <f>IF(C12=0,"N/A  ",E12/C12)</f>
        <v>0.18125184939982564</v>
      </c>
    </row>
    <row r="13" spans="1:6" ht="19.899999999999999" customHeight="1" x14ac:dyDescent="0.3">
      <c r="A13" s="5" t="s">
        <v>17</v>
      </c>
      <c r="B13" s="19"/>
      <c r="C13" s="20"/>
      <c r="D13" s="20"/>
      <c r="E13" s="20"/>
      <c r="F13" s="13"/>
    </row>
    <row r="14" spans="1:6" ht="15.75" customHeight="1" x14ac:dyDescent="0.25">
      <c r="A14" s="1" t="s">
        <v>10</v>
      </c>
      <c r="B14" s="8">
        <v>940</v>
      </c>
      <c r="C14" s="8">
        <v>968</v>
      </c>
      <c r="D14" s="8">
        <v>1287.27</v>
      </c>
      <c r="E14" s="8">
        <f>D14-C14</f>
        <v>319.27</v>
      </c>
      <c r="F14" s="9">
        <f>IF(C14=0,"N/A  ",E14/C14)</f>
        <v>0.32982438016528925</v>
      </c>
    </row>
    <row r="15" spans="1:6" ht="15" customHeight="1" x14ac:dyDescent="0.25">
      <c r="A15" s="10" t="s">
        <v>11</v>
      </c>
      <c r="B15" s="11">
        <v>5.66</v>
      </c>
      <c r="C15" s="11">
        <f>B16*-1</f>
        <v>4.25</v>
      </c>
      <c r="D15" s="11"/>
      <c r="E15" s="11">
        <f>D15-C15</f>
        <v>-4.25</v>
      </c>
      <c r="F15" s="13"/>
    </row>
    <row r="16" spans="1:6" ht="15.75" customHeight="1" x14ac:dyDescent="0.25">
      <c r="A16" s="10" t="s">
        <v>12</v>
      </c>
      <c r="B16" s="11">
        <v>-4.25</v>
      </c>
      <c r="C16" s="11"/>
      <c r="D16" s="11"/>
      <c r="E16" s="11"/>
      <c r="F16" s="13"/>
    </row>
    <row r="17" spans="1:6" ht="15" customHeight="1" x14ac:dyDescent="0.25">
      <c r="A17" s="14" t="s">
        <v>13</v>
      </c>
      <c r="B17" s="15">
        <v>3.02</v>
      </c>
      <c r="C17" s="15"/>
      <c r="D17" s="15"/>
      <c r="E17" s="15"/>
      <c r="F17" s="16"/>
    </row>
    <row r="18" spans="1:6" s="33" customFormat="1" ht="15" customHeight="1" x14ac:dyDescent="0.3">
      <c r="A18" s="17" t="s">
        <v>18</v>
      </c>
      <c r="B18" s="31">
        <f>SUM(B14:B17)</f>
        <v>944.43</v>
      </c>
      <c r="C18" s="31">
        <f t="shared" ref="C18:D18" si="2">SUM(C14:C17)</f>
        <v>972.25</v>
      </c>
      <c r="D18" s="31">
        <f t="shared" si="2"/>
        <v>1287.27</v>
      </c>
      <c r="E18" s="31"/>
      <c r="F18" s="32"/>
    </row>
    <row r="19" spans="1:6" ht="15" customHeight="1" x14ac:dyDescent="0.25">
      <c r="A19" s="10" t="s">
        <v>15</v>
      </c>
      <c r="B19" s="11">
        <v>2.5499999999999998</v>
      </c>
      <c r="C19" s="11"/>
      <c r="D19" s="11"/>
      <c r="E19" s="11"/>
      <c r="F19" s="13"/>
    </row>
    <row r="20" spans="1:6" s="33" customFormat="1" ht="16.5" customHeight="1" thickBot="1" x14ac:dyDescent="0.35">
      <c r="A20" s="18" t="s">
        <v>16</v>
      </c>
      <c r="B20" s="34">
        <f>SUM(B18:B19)</f>
        <v>946.9799999999999</v>
      </c>
      <c r="C20" s="34">
        <f t="shared" ref="C20:D20" si="3">SUM(C18:C19)</f>
        <v>972.25</v>
      </c>
      <c r="D20" s="34">
        <f t="shared" si="3"/>
        <v>1287.27</v>
      </c>
      <c r="E20" s="34">
        <f>D20-C20</f>
        <v>315.02</v>
      </c>
      <c r="F20" s="35">
        <f>IF(C20=0,"N/A  ",E20/C20)</f>
        <v>0.32401131396245819</v>
      </c>
    </row>
    <row r="21" spans="1:6" ht="19.899999999999999" customHeight="1" x14ac:dyDescent="0.3">
      <c r="A21" s="21" t="s">
        <v>19</v>
      </c>
      <c r="B21" s="22"/>
      <c r="D21" s="23"/>
    </row>
    <row r="22" spans="1:6" ht="16" customHeight="1" x14ac:dyDescent="0.25">
      <c r="A22" s="1" t="s">
        <v>10</v>
      </c>
      <c r="B22" s="8">
        <v>243.23</v>
      </c>
      <c r="C22" s="8">
        <v>241</v>
      </c>
      <c r="D22" s="8">
        <v>249</v>
      </c>
      <c r="E22" s="8">
        <f>D22-C22</f>
        <v>8</v>
      </c>
      <c r="F22" s="9">
        <f>IF(C22=0,"N/A  ",E22/C22)</f>
        <v>3.3195020746887967E-2</v>
      </c>
    </row>
    <row r="23" spans="1:6" ht="16" customHeight="1" x14ac:dyDescent="0.25">
      <c r="A23" s="10" t="s">
        <v>11</v>
      </c>
      <c r="B23" s="11">
        <v>38.950000000000003</v>
      </c>
      <c r="C23" s="11">
        <f>B24*-1</f>
        <v>129.35</v>
      </c>
      <c r="D23" s="11"/>
      <c r="E23" s="11">
        <f>D23-C23</f>
        <v>-129.35</v>
      </c>
      <c r="F23" s="13"/>
    </row>
    <row r="24" spans="1:6" ht="15.75" customHeight="1" x14ac:dyDescent="0.25">
      <c r="A24" s="10" t="s">
        <v>12</v>
      </c>
      <c r="B24" s="11">
        <v>-129.35</v>
      </c>
      <c r="C24" s="11"/>
      <c r="D24" s="11"/>
      <c r="E24" s="11"/>
      <c r="F24" s="13"/>
    </row>
    <row r="25" spans="1:6" ht="15" customHeight="1" x14ac:dyDescent="0.25">
      <c r="A25" s="14" t="s">
        <v>13</v>
      </c>
      <c r="B25" s="15">
        <v>2.0099999999999998</v>
      </c>
      <c r="C25" s="15"/>
      <c r="D25" s="15"/>
      <c r="E25" s="15"/>
      <c r="F25" s="16"/>
    </row>
    <row r="26" spans="1:6" s="33" customFormat="1" ht="15" customHeight="1" x14ac:dyDescent="0.3">
      <c r="A26" s="17" t="s">
        <v>20</v>
      </c>
      <c r="B26" s="31">
        <f>SUM(B22:B25)</f>
        <v>154.84</v>
      </c>
      <c r="C26" s="31">
        <f t="shared" ref="C26:D26" si="4">SUM(C22:C25)</f>
        <v>370.35</v>
      </c>
      <c r="D26" s="31">
        <f t="shared" si="4"/>
        <v>249</v>
      </c>
      <c r="E26" s="31"/>
      <c r="F26" s="32"/>
    </row>
    <row r="27" spans="1:6" ht="15" customHeight="1" x14ac:dyDescent="0.25">
      <c r="A27" s="10" t="s">
        <v>15</v>
      </c>
      <c r="B27" s="11">
        <v>0</v>
      </c>
      <c r="C27" s="11"/>
      <c r="D27" s="11"/>
      <c r="E27" s="11"/>
      <c r="F27" s="13"/>
    </row>
    <row r="28" spans="1:6" s="33" customFormat="1" ht="16.5" customHeight="1" thickBot="1" x14ac:dyDescent="0.35">
      <c r="A28" s="18" t="s">
        <v>16</v>
      </c>
      <c r="B28" s="34">
        <f>SUM(B26:B27)</f>
        <v>154.84</v>
      </c>
      <c r="C28" s="34">
        <f t="shared" ref="C28:D28" si="5">SUM(C26:C27)</f>
        <v>370.35</v>
      </c>
      <c r="D28" s="34">
        <f t="shared" si="5"/>
        <v>249</v>
      </c>
      <c r="E28" s="34">
        <f>D28-C28</f>
        <v>-121.35000000000002</v>
      </c>
      <c r="F28" s="35">
        <f>IF(C28=0,"N/A  ",E28/C28)</f>
        <v>-0.3276630214661807</v>
      </c>
    </row>
    <row r="29" spans="1:6" ht="19.899999999999999" customHeight="1" x14ac:dyDescent="0.3">
      <c r="A29" s="21" t="s">
        <v>21</v>
      </c>
      <c r="B29" s="22"/>
      <c r="C29" s="8"/>
      <c r="D29" s="8"/>
      <c r="E29" s="8"/>
      <c r="F29" s="24"/>
    </row>
    <row r="30" spans="1:6" ht="18" customHeight="1" x14ac:dyDescent="0.25">
      <c r="A30" s="1" t="s">
        <v>10</v>
      </c>
      <c r="B30" s="8">
        <v>337.9</v>
      </c>
      <c r="C30" s="8">
        <v>345.64</v>
      </c>
      <c r="D30" s="8">
        <v>468.3</v>
      </c>
      <c r="E30" s="8">
        <f>D30-C30</f>
        <v>122.66000000000003</v>
      </c>
      <c r="F30" s="9">
        <f>IF(C30=0,"N/A  ",E30/C30)</f>
        <v>0.35487790764957766</v>
      </c>
    </row>
    <row r="31" spans="1:6" ht="18" customHeight="1" x14ac:dyDescent="0.25">
      <c r="A31" s="1" t="s">
        <v>11</v>
      </c>
      <c r="B31" s="11">
        <v>0.15</v>
      </c>
      <c r="C31" s="11">
        <f>B32*-1</f>
        <v>9.1999999999999993</v>
      </c>
      <c r="D31" s="8"/>
      <c r="E31" s="11">
        <f>D31-C31</f>
        <v>-9.1999999999999993</v>
      </c>
      <c r="F31" s="9"/>
    </row>
    <row r="32" spans="1:6" ht="18" customHeight="1" x14ac:dyDescent="0.25">
      <c r="A32" s="1" t="s">
        <v>12</v>
      </c>
      <c r="B32" s="11">
        <v>-9.1999999999999993</v>
      </c>
      <c r="C32" s="8"/>
      <c r="D32" s="8"/>
      <c r="E32" s="8"/>
      <c r="F32" s="9"/>
    </row>
    <row r="33" spans="1:6" ht="15" customHeight="1" x14ac:dyDescent="0.25">
      <c r="A33" s="14" t="s">
        <v>13</v>
      </c>
      <c r="B33" s="15">
        <v>-0.12</v>
      </c>
      <c r="C33" s="15"/>
      <c r="D33" s="15"/>
      <c r="E33" s="15"/>
      <c r="F33" s="16"/>
    </row>
    <row r="34" spans="1:6" s="33" customFormat="1" ht="15" customHeight="1" x14ac:dyDescent="0.3">
      <c r="A34" s="17" t="s">
        <v>22</v>
      </c>
      <c r="B34" s="31">
        <f>SUM(B30:B33)</f>
        <v>328.72999999999996</v>
      </c>
      <c r="C34" s="31">
        <f t="shared" ref="C34:D34" si="6">SUM(C30:C33)</f>
        <v>354.84</v>
      </c>
      <c r="D34" s="31">
        <f t="shared" si="6"/>
        <v>468.3</v>
      </c>
      <c r="E34" s="31"/>
      <c r="F34" s="32"/>
    </row>
    <row r="35" spans="1:6" ht="15" customHeight="1" x14ac:dyDescent="0.25">
      <c r="A35" s="10" t="s">
        <v>15</v>
      </c>
      <c r="B35" s="11">
        <v>19.850000000000001</v>
      </c>
      <c r="C35" s="11">
        <v>29.29</v>
      </c>
      <c r="D35" s="11"/>
      <c r="E35" s="11"/>
      <c r="F35" s="13"/>
    </row>
    <row r="36" spans="1:6" s="33" customFormat="1" ht="16.5" customHeight="1" thickBot="1" x14ac:dyDescent="0.35">
      <c r="A36" s="18" t="s">
        <v>16</v>
      </c>
      <c r="B36" s="34">
        <f>SUM(B34:B35)</f>
        <v>348.58</v>
      </c>
      <c r="C36" s="34">
        <f t="shared" ref="C36:D36" si="7">SUM(C34:C35)</f>
        <v>384.13</v>
      </c>
      <c r="D36" s="34">
        <f t="shared" si="7"/>
        <v>468.3</v>
      </c>
      <c r="E36" s="34">
        <f>D36-C36</f>
        <v>84.170000000000016</v>
      </c>
      <c r="F36" s="35">
        <f>IF(C36=0,"N/A  ",E36/C36)</f>
        <v>0.21911852758180828</v>
      </c>
    </row>
    <row r="37" spans="1:6" ht="19.899999999999999" customHeight="1" x14ac:dyDescent="0.3">
      <c r="A37" s="5" t="s">
        <v>23</v>
      </c>
      <c r="B37" s="25"/>
      <c r="C37" s="26"/>
      <c r="D37" s="26"/>
      <c r="E37" s="26"/>
      <c r="F37" s="26"/>
    </row>
    <row r="38" spans="1:6" x14ac:dyDescent="0.25">
      <c r="A38" s="1" t="s">
        <v>10</v>
      </c>
      <c r="B38" s="8">
        <v>4.5</v>
      </c>
      <c r="C38" s="8">
        <v>4.5</v>
      </c>
      <c r="D38" s="8">
        <v>4.5999999999999996</v>
      </c>
      <c r="E38" s="8">
        <f>D38-C38</f>
        <v>9.9999999999999645E-2</v>
      </c>
      <c r="F38" s="9">
        <f>IF(C38=0,"N/A  ",E38/C38)</f>
        <v>2.2222222222222143E-2</v>
      </c>
    </row>
    <row r="39" spans="1:6" ht="15.75" customHeight="1" x14ac:dyDescent="0.25">
      <c r="A39" s="10" t="s">
        <v>24</v>
      </c>
      <c r="B39" s="27">
        <v>-7.0000000000000007E-2</v>
      </c>
      <c r="C39" s="11"/>
      <c r="D39" s="11"/>
      <c r="E39" s="11"/>
      <c r="F39" s="13"/>
    </row>
    <row r="40" spans="1:6" s="33" customFormat="1" ht="16.5" customHeight="1" thickBot="1" x14ac:dyDescent="0.35">
      <c r="A40" s="18" t="s">
        <v>16</v>
      </c>
      <c r="B40" s="34">
        <f>SUM(B38:B39)</f>
        <v>4.43</v>
      </c>
      <c r="C40" s="34">
        <f>SUM(C38:C39)</f>
        <v>4.5</v>
      </c>
      <c r="D40" s="34">
        <f>SUM(D38:D39)</f>
        <v>4.5999999999999996</v>
      </c>
      <c r="E40" s="34">
        <f>D40-C40</f>
        <v>9.9999999999999645E-2</v>
      </c>
      <c r="F40" s="35">
        <f>IF(C40=0,"N/A  ",E40/C40)</f>
        <v>2.2222222222222143E-2</v>
      </c>
    </row>
    <row r="41" spans="1:6" ht="19.899999999999999" customHeight="1" x14ac:dyDescent="0.3">
      <c r="A41" s="5" t="s">
        <v>25</v>
      </c>
      <c r="B41" s="28"/>
    </row>
    <row r="42" spans="1:6" ht="17.25" customHeight="1" x14ac:dyDescent="0.25">
      <c r="A42" s="1" t="s">
        <v>10</v>
      </c>
      <c r="B42" s="8">
        <v>16.5</v>
      </c>
      <c r="C42" s="8">
        <v>17.850000000000001</v>
      </c>
      <c r="D42" s="8">
        <v>20.420000000000002</v>
      </c>
      <c r="E42" s="8">
        <f>D42-C42</f>
        <v>2.5700000000000003</v>
      </c>
      <c r="F42" s="9">
        <f>IF(C42=0,"N/A  ",E42/C42)</f>
        <v>0.14397759103641458</v>
      </c>
    </row>
    <row r="43" spans="1:6" ht="15.75" customHeight="1" x14ac:dyDescent="0.25">
      <c r="A43" s="10" t="s">
        <v>11</v>
      </c>
      <c r="B43" s="27">
        <v>0.4</v>
      </c>
      <c r="C43" s="11">
        <f>B44*-1</f>
        <v>0.4</v>
      </c>
      <c r="D43" s="11"/>
      <c r="E43" s="11">
        <f>D43-C43</f>
        <v>-0.4</v>
      </c>
      <c r="F43" s="13"/>
    </row>
    <row r="44" spans="1:6" ht="15.75" customHeight="1" x14ac:dyDescent="0.25">
      <c r="A44" s="10" t="s">
        <v>12</v>
      </c>
      <c r="B44" s="11">
        <v>-0.4</v>
      </c>
      <c r="C44" s="11"/>
      <c r="D44" s="11"/>
      <c r="E44" s="11"/>
      <c r="F44" s="13"/>
    </row>
    <row r="45" spans="1:6" ht="15.75" customHeight="1" x14ac:dyDescent="0.25">
      <c r="A45" s="10" t="s">
        <v>13</v>
      </c>
      <c r="B45" s="11">
        <v>-0.2</v>
      </c>
      <c r="C45" s="11"/>
      <c r="D45" s="11"/>
      <c r="E45" s="11"/>
      <c r="F45" s="13"/>
    </row>
    <row r="46" spans="1:6" s="33" customFormat="1" ht="16.5" customHeight="1" thickBot="1" x14ac:dyDescent="0.35">
      <c r="A46" s="29" t="s">
        <v>16</v>
      </c>
      <c r="B46" s="36">
        <f>SUM(B42:B45)</f>
        <v>16.3</v>
      </c>
      <c r="C46" s="36">
        <f t="shared" ref="C46:D46" si="8">SUM(C42:C45)</f>
        <v>18.25</v>
      </c>
      <c r="D46" s="36">
        <f t="shared" si="8"/>
        <v>20.420000000000002</v>
      </c>
      <c r="E46" s="36">
        <f>D46-C46</f>
        <v>2.1700000000000017</v>
      </c>
      <c r="F46" s="37">
        <f>IF(C46=0,"N/A  ",E46/C46)</f>
        <v>0.11890410958904118</v>
      </c>
    </row>
    <row r="47" spans="1:6" s="33" customFormat="1" ht="19.899999999999999" customHeight="1" thickTop="1" thickBot="1" x14ac:dyDescent="0.35">
      <c r="A47" s="30" t="s">
        <v>26</v>
      </c>
      <c r="B47" s="38">
        <f>+B46+B36+B28+B20+B12+B40</f>
        <v>8286.0849999999991</v>
      </c>
      <c r="C47" s="38">
        <f>+C46+C36+C28+C20+C12+C40</f>
        <v>8640.2290000000012</v>
      </c>
      <c r="D47" s="38">
        <f>+D46+D36+D28+D20+D12+D40</f>
        <v>10169.300000000001</v>
      </c>
      <c r="E47" s="38">
        <f>D47-C47</f>
        <v>1529.0709999999999</v>
      </c>
      <c r="F47" s="39">
        <f>IF(C47=0,"N/A  ",E47/C47)</f>
        <v>0.17697111963120418</v>
      </c>
    </row>
    <row r="48" spans="1:6" ht="11.25" customHeight="1" thickTop="1" x14ac:dyDescent="0.25">
      <c r="A48" s="49" t="s">
        <v>27</v>
      </c>
      <c r="B48" s="50"/>
      <c r="C48" s="50"/>
      <c r="D48" s="50"/>
      <c r="E48" s="50"/>
      <c r="F48" s="50"/>
    </row>
    <row r="49" spans="1:6" ht="15" customHeight="1" x14ac:dyDescent="0.25">
      <c r="A49" s="50" t="s">
        <v>28</v>
      </c>
      <c r="B49" s="50"/>
      <c r="C49" s="50"/>
      <c r="D49" s="50"/>
      <c r="E49" s="50"/>
      <c r="F49" s="50"/>
    </row>
    <row r="50" spans="1:6" ht="15.75" customHeight="1" x14ac:dyDescent="0.25">
      <c r="B50" s="23"/>
    </row>
    <row r="52" spans="1:6" ht="15.75" customHeight="1" x14ac:dyDescent="0.25">
      <c r="C52" s="23"/>
    </row>
    <row r="54" spans="1:6" ht="15.75" customHeight="1" x14ac:dyDescent="0.25">
      <c r="C54" s="23"/>
    </row>
  </sheetData>
  <mergeCells count="9">
    <mergeCell ref="A48:F48"/>
    <mergeCell ref="A49:F49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4626-B2CB-4655-91DE-C887369BF881}">
  <dimension ref="A1:H32"/>
  <sheetViews>
    <sheetView showGridLines="0" workbookViewId="0">
      <selection sqref="A1:F1"/>
    </sheetView>
  </sheetViews>
  <sheetFormatPr defaultColWidth="9.1796875" defaultRowHeight="12.5" x14ac:dyDescent="0.25"/>
  <cols>
    <col min="1" max="1" width="58.7265625" style="1" customWidth="1"/>
    <col min="2" max="2" width="9.7265625" style="1" customWidth="1"/>
    <col min="3" max="3" width="12.1796875" style="1" customWidth="1"/>
    <col min="4" max="4" width="10.1796875" style="1" bestFit="1" customWidth="1"/>
    <col min="5" max="6" width="11.7265625" style="1" customWidth="1"/>
    <col min="7" max="16384" width="9.1796875" style="1"/>
  </cols>
  <sheetData>
    <row r="1" spans="1:8" ht="18" customHeight="1" x14ac:dyDescent="0.3">
      <c r="A1" s="51" t="s">
        <v>0</v>
      </c>
      <c r="B1" s="51"/>
      <c r="C1" s="51"/>
      <c r="D1" s="51"/>
      <c r="E1" s="51"/>
      <c r="F1" s="51"/>
    </row>
    <row r="2" spans="1:8" ht="15" customHeight="1" thickBot="1" x14ac:dyDescent="0.35">
      <c r="A2" s="62" t="s">
        <v>1</v>
      </c>
      <c r="B2" s="62"/>
      <c r="C2" s="62"/>
      <c r="D2" s="62"/>
      <c r="E2" s="62"/>
      <c r="F2" s="62"/>
    </row>
    <row r="3" spans="1:8" s="2" customFormat="1" ht="27.65" customHeight="1" thickTop="1" x14ac:dyDescent="0.35">
      <c r="A3" s="53" t="s">
        <v>6</v>
      </c>
      <c r="B3" s="55" t="s">
        <v>3</v>
      </c>
      <c r="C3" s="55" t="s">
        <v>4</v>
      </c>
      <c r="D3" s="55" t="s">
        <v>5</v>
      </c>
      <c r="E3" s="58" t="s">
        <v>29</v>
      </c>
      <c r="F3" s="59"/>
    </row>
    <row r="4" spans="1:8" ht="12" customHeight="1" x14ac:dyDescent="0.3">
      <c r="A4" s="54" t="s">
        <v>6</v>
      </c>
      <c r="B4" s="56"/>
      <c r="C4" s="57"/>
      <c r="D4" s="57"/>
      <c r="E4" s="3" t="s">
        <v>7</v>
      </c>
      <c r="F4" s="4" t="s">
        <v>8</v>
      </c>
    </row>
    <row r="5" spans="1:8" ht="19.899999999999999" customHeight="1" x14ac:dyDescent="0.3">
      <c r="A5" s="5" t="s">
        <v>30</v>
      </c>
      <c r="B5" s="22"/>
      <c r="C5" s="8"/>
      <c r="D5" s="8"/>
      <c r="E5" s="8"/>
      <c r="F5" s="40"/>
    </row>
    <row r="6" spans="1:8" ht="18" customHeight="1" x14ac:dyDescent="0.25">
      <c r="A6" s="41" t="s">
        <v>31</v>
      </c>
      <c r="B6" s="8">
        <v>153.03</v>
      </c>
      <c r="C6" s="8">
        <v>157</v>
      </c>
      <c r="D6" s="8">
        <v>162.47</v>
      </c>
      <c r="E6" s="8">
        <f>D6-C6</f>
        <v>5.4699999999999989</v>
      </c>
      <c r="F6" s="42">
        <f>IF(C6=0,"N/A  ",E6/C6)</f>
        <v>3.4840764331210181E-2</v>
      </c>
    </row>
    <row r="7" spans="1:8" ht="18" customHeight="1" x14ac:dyDescent="0.25">
      <c r="A7" s="10" t="s">
        <v>11</v>
      </c>
      <c r="B7" s="11">
        <v>77.47</v>
      </c>
      <c r="C7" s="11">
        <f>B10*-1</f>
        <v>124.67</v>
      </c>
      <c r="D7" s="11"/>
      <c r="E7" s="11">
        <f>D7-C7</f>
        <v>-124.67</v>
      </c>
      <c r="F7" s="43"/>
    </row>
    <row r="8" spans="1:8" ht="18" customHeight="1" x14ac:dyDescent="0.25">
      <c r="A8" s="10" t="s">
        <v>32</v>
      </c>
      <c r="B8" s="11">
        <v>9.7200000000000006</v>
      </c>
      <c r="C8" s="11">
        <f>B9*-1</f>
        <v>9.0299999999999994</v>
      </c>
      <c r="D8" s="11">
        <f>C9*-1</f>
        <v>8.9499999999999993</v>
      </c>
      <c r="E8" s="11">
        <f>D8-C8</f>
        <v>-8.0000000000000071E-2</v>
      </c>
      <c r="F8" s="43"/>
    </row>
    <row r="9" spans="1:8" ht="18" customHeight="1" x14ac:dyDescent="0.25">
      <c r="A9" s="10" t="s">
        <v>33</v>
      </c>
      <c r="B9" s="11">
        <v>-9.0299999999999994</v>
      </c>
      <c r="C9" s="11">
        <v>-8.9499999999999993</v>
      </c>
      <c r="D9" s="11">
        <v>-10.17</v>
      </c>
      <c r="E9" s="11"/>
      <c r="F9" s="43"/>
    </row>
    <row r="10" spans="1:8" ht="18" customHeight="1" x14ac:dyDescent="0.25">
      <c r="A10" s="10" t="s">
        <v>12</v>
      </c>
      <c r="B10" s="11">
        <v>-124.67</v>
      </c>
      <c r="C10" s="11"/>
      <c r="D10" s="11"/>
      <c r="E10" s="11"/>
      <c r="F10" s="43"/>
    </row>
    <row r="11" spans="1:8" ht="18" customHeight="1" x14ac:dyDescent="0.25">
      <c r="A11" s="10" t="s">
        <v>13</v>
      </c>
      <c r="B11" s="27">
        <v>8.26</v>
      </c>
      <c r="C11" s="11"/>
      <c r="D11" s="11"/>
      <c r="E11" s="11"/>
      <c r="F11" s="43"/>
      <c r="H11" s="1" t="s">
        <v>34</v>
      </c>
    </row>
    <row r="12" spans="1:8" s="33" customFormat="1" ht="16.5" customHeight="1" thickBot="1" x14ac:dyDescent="0.35">
      <c r="A12" s="18" t="s">
        <v>16</v>
      </c>
      <c r="B12" s="34">
        <f>SUM(B6:B11)</f>
        <v>114.78</v>
      </c>
      <c r="C12" s="34">
        <f>SUM(C6:C11)</f>
        <v>281.75</v>
      </c>
      <c r="D12" s="34">
        <f>SUM(D6:D11)</f>
        <v>161.25</v>
      </c>
      <c r="E12" s="34">
        <f>D12-C12</f>
        <v>-120.5</v>
      </c>
      <c r="F12" s="35">
        <f>IF(C12=0,"N/A  ",E12/C12)</f>
        <v>-0.4276841171251109</v>
      </c>
    </row>
    <row r="13" spans="1:8" ht="19.899999999999999" customHeight="1" x14ac:dyDescent="0.3">
      <c r="A13" s="5" t="s">
        <v>35</v>
      </c>
      <c r="B13" s="22"/>
      <c r="C13" s="8"/>
      <c r="D13" s="8"/>
      <c r="E13" s="8"/>
      <c r="F13" s="24"/>
    </row>
    <row r="14" spans="1:8" ht="18" customHeight="1" x14ac:dyDescent="0.25">
      <c r="A14" s="1" t="s">
        <v>36</v>
      </c>
      <c r="B14" s="8">
        <v>27.26</v>
      </c>
      <c r="C14" s="8">
        <v>40</v>
      </c>
      <c r="D14" s="8">
        <v>10</v>
      </c>
      <c r="E14" s="8">
        <f>D14-C14</f>
        <v>-30</v>
      </c>
      <c r="F14" s="9">
        <f>IF(C14=0,"N/A  ",E14/C14)</f>
        <v>-0.75</v>
      </c>
    </row>
    <row r="15" spans="1:8" ht="18" customHeight="1" x14ac:dyDescent="0.25">
      <c r="A15" s="10" t="s">
        <v>11</v>
      </c>
      <c r="B15" s="11">
        <v>25.12</v>
      </c>
      <c r="C15" s="11">
        <f>B18*-1</f>
        <v>31.5</v>
      </c>
      <c r="D15" s="11"/>
      <c r="E15" s="11">
        <f>D15-C15</f>
        <v>-31.5</v>
      </c>
      <c r="F15" s="13"/>
    </row>
    <row r="16" spans="1:8" ht="18" customHeight="1" x14ac:dyDescent="0.25">
      <c r="A16" s="10" t="s">
        <v>32</v>
      </c>
      <c r="B16" s="11">
        <v>0</v>
      </c>
      <c r="C16" s="11">
        <v>0</v>
      </c>
      <c r="D16" s="11">
        <v>0</v>
      </c>
      <c r="E16" s="11">
        <f>D16-C16</f>
        <v>0</v>
      </c>
      <c r="F16" s="43"/>
    </row>
    <row r="17" spans="1:8" ht="18" customHeight="1" x14ac:dyDescent="0.25">
      <c r="A17" s="10" t="s">
        <v>33</v>
      </c>
      <c r="B17" s="11">
        <v>0</v>
      </c>
      <c r="C17" s="11">
        <v>0</v>
      </c>
      <c r="D17" s="11"/>
      <c r="E17" s="11"/>
      <c r="F17" s="43"/>
    </row>
    <row r="18" spans="1:8" ht="18" customHeight="1" x14ac:dyDescent="0.25">
      <c r="A18" s="10" t="s">
        <v>12</v>
      </c>
      <c r="B18" s="11">
        <v>-31.5</v>
      </c>
      <c r="C18" s="11"/>
      <c r="D18" s="11"/>
      <c r="E18" s="11"/>
      <c r="F18" s="13"/>
    </row>
    <row r="19" spans="1:8" ht="18" customHeight="1" x14ac:dyDescent="0.25">
      <c r="A19" s="10" t="s">
        <v>13</v>
      </c>
      <c r="B19" s="27">
        <v>0.18</v>
      </c>
      <c r="C19" s="11"/>
      <c r="D19" s="11"/>
      <c r="E19" s="11"/>
      <c r="F19" s="13"/>
      <c r="H19" s="1" t="s">
        <v>34</v>
      </c>
    </row>
    <row r="20" spans="1:8" s="33" customFormat="1" ht="16.5" customHeight="1" thickBot="1" x14ac:dyDescent="0.35">
      <c r="A20" s="44" t="s">
        <v>16</v>
      </c>
      <c r="B20" s="36">
        <f>SUM(B14:B19)</f>
        <v>21.060000000000002</v>
      </c>
      <c r="C20" s="36">
        <f>SUM(C14:C19)</f>
        <v>71.5</v>
      </c>
      <c r="D20" s="36">
        <f>SUM(D14:D19)</f>
        <v>10</v>
      </c>
      <c r="E20" s="36">
        <f>D20-C20</f>
        <v>-61.5</v>
      </c>
      <c r="F20" s="45">
        <f>IF(C20=0,"N/A  ",E20/C20)</f>
        <v>-0.8601398601398601</v>
      </c>
    </row>
    <row r="21" spans="1:8" s="33" customFormat="1" ht="19.899999999999999" customHeight="1" thickTop="1" thickBot="1" x14ac:dyDescent="0.35">
      <c r="A21" s="46" t="s">
        <v>37</v>
      </c>
      <c r="B21" s="47">
        <f>B12+B20</f>
        <v>135.84</v>
      </c>
      <c r="C21" s="47">
        <f>C12+C20</f>
        <v>353.25</v>
      </c>
      <c r="D21" s="47">
        <f>D12+D20</f>
        <v>171.25</v>
      </c>
      <c r="E21" s="47">
        <f>D21-C21</f>
        <v>-182</v>
      </c>
      <c r="F21" s="48">
        <f>IF(C21=0,"N/A  ",E21/C21)</f>
        <v>-0.51521585279547066</v>
      </c>
    </row>
    <row r="22" spans="1:8" ht="11.25" customHeight="1" x14ac:dyDescent="0.25">
      <c r="A22" s="49" t="s">
        <v>27</v>
      </c>
      <c r="B22" s="50"/>
      <c r="C22" s="50"/>
      <c r="D22" s="50"/>
      <c r="E22" s="50"/>
      <c r="F22" s="50"/>
    </row>
    <row r="23" spans="1:8" ht="15" customHeight="1" x14ac:dyDescent="0.25">
      <c r="A23" s="50" t="s">
        <v>28</v>
      </c>
      <c r="B23" s="49"/>
      <c r="C23" s="49"/>
      <c r="D23" s="49"/>
      <c r="E23" s="49"/>
      <c r="F23" s="49"/>
    </row>
    <row r="24" spans="1:8" ht="15.75" customHeight="1" x14ac:dyDescent="0.25">
      <c r="A24" s="50" t="s">
        <v>38</v>
      </c>
      <c r="B24" s="49"/>
      <c r="C24" s="49"/>
      <c r="D24" s="49"/>
      <c r="E24" s="49"/>
      <c r="F24" s="49"/>
    </row>
    <row r="25" spans="1:8" ht="15.75" customHeight="1" x14ac:dyDescent="0.25">
      <c r="A25" s="60"/>
      <c r="B25" s="61"/>
      <c r="C25" s="61"/>
      <c r="D25" s="61"/>
      <c r="E25" s="61"/>
    </row>
    <row r="26" spans="1:8" ht="15.75" customHeight="1" x14ac:dyDescent="0.25">
      <c r="A26" s="61"/>
      <c r="B26" s="61"/>
      <c r="C26" s="61"/>
      <c r="D26" s="61"/>
      <c r="E26" s="61"/>
    </row>
    <row r="28" spans="1:8" ht="15.75" customHeight="1" x14ac:dyDescent="0.25">
      <c r="B28" s="23"/>
    </row>
    <row r="30" spans="1:8" ht="15.75" customHeight="1" x14ac:dyDescent="0.25">
      <c r="C30" s="23"/>
    </row>
    <row r="32" spans="1:8" ht="15.75" customHeight="1" x14ac:dyDescent="0.25">
      <c r="C32" s="23"/>
    </row>
  </sheetData>
  <mergeCells count="11">
    <mergeCell ref="A22:F22"/>
    <mergeCell ref="A23:F23"/>
    <mergeCell ref="A24:F24"/>
    <mergeCell ref="A25:E2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Discretionary Resources by Acct</vt:lpstr>
      <vt:lpstr>Mandatory Resources by Acct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Brosnahan, John C.</dc:creator>
  <cp:lastModifiedBy>NSF</cp:lastModifiedBy>
  <dcterms:created xsi:type="dcterms:W3CDTF">2021-04-08T14:43:48Z</dcterms:created>
  <dcterms:modified xsi:type="dcterms:W3CDTF">2021-05-24T16:13:20Z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