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extsharepoint.nsf.gov/geo/oce/tech/Shared Documents/Solicitation Templates/"/>
    </mc:Choice>
  </mc:AlternateContent>
  <xr:revisionPtr revIDLastSave="0" documentId="13_ncr:1_{A5765398-F761-41B1-A419-5A3A7C945803}" xr6:coauthVersionLast="36" xr6:coauthVersionMax="36" xr10:uidLastSave="{00000000-0000-0000-0000-000000000000}"/>
  <bookViews>
    <workbookView xWindow="0" yWindow="3600" windowWidth="28800" windowHeight="12012" tabRatio="816" firstSheet="3" activeTab="3" xr2:uid="{00000000-000D-0000-FFFF-FFFF00000000}"/>
  </bookViews>
  <sheets>
    <sheet name="Table 4.1.1" sheetId="13" state="hidden" r:id="rId1"/>
    <sheet name="Table 4.1-ShipDays" sheetId="4" r:id="rId2"/>
    <sheet name="Table 4.2-Personnel" sheetId="6" r:id="rId3"/>
    <sheet name="Table 4.3-BS Budget" sheetId="22" r:id="rId4"/>
    <sheet name="Table 5.1-SS Summary" sheetId="5" r:id="rId5"/>
    <sheet name="Table 5.2.1 - SS Budget" sheetId="23" r:id="rId6"/>
    <sheet name="Table 5.2.2 - SS Budget" sheetId="25" r:id="rId7"/>
    <sheet name="Table 5.3-SS CF" sheetId="14" r:id="rId8"/>
    <sheet name="Table 6.1-Tech Ex_Pool" sheetId="27" r:id="rId9"/>
    <sheet name="Table 7.1-Final Request" sheetId="19" r:id="rId10"/>
  </sheets>
  <definedNames>
    <definedName name="_xlnm.Print_Area" localSheetId="1">'Table 4.1-ShipDays'!$A$1:$D$21</definedName>
    <definedName name="_xlnm.Print_Area" localSheetId="3">'Table 4.3-BS Budget'!$A$1:$N$173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2" i="27" l="1"/>
  <c r="J16" i="27" l="1"/>
  <c r="J15" i="27"/>
  <c r="J14" i="27"/>
  <c r="J13" i="27"/>
  <c r="J12" i="27"/>
  <c r="J11" i="27"/>
  <c r="J10" i="27"/>
  <c r="J9" i="27"/>
  <c r="J8" i="27"/>
  <c r="J28" i="27" l="1"/>
  <c r="L28" i="27" s="1"/>
  <c r="J27" i="27"/>
  <c r="L27" i="27" s="1"/>
  <c r="J26" i="27"/>
  <c r="L26" i="27" s="1"/>
  <c r="J25" i="27"/>
  <c r="L25" i="27" s="1"/>
  <c r="J24" i="27"/>
  <c r="L24" i="27" s="1"/>
  <c r="J23" i="27"/>
  <c r="L23" i="27" s="1"/>
  <c r="L22" i="27"/>
  <c r="J21" i="27"/>
  <c r="L21" i="27" s="1"/>
  <c r="L16" i="27"/>
  <c r="L15" i="27"/>
  <c r="L14" i="27"/>
  <c r="L13" i="27"/>
  <c r="L12" i="27"/>
  <c r="L11" i="27"/>
  <c r="L10" i="27"/>
  <c r="L9" i="27"/>
  <c r="L8" i="27"/>
  <c r="J7" i="27"/>
  <c r="L7" i="27" s="1"/>
  <c r="J6" i="27"/>
  <c r="L6" i="27" s="1"/>
  <c r="L17" i="27" l="1"/>
  <c r="L29" i="27"/>
  <c r="L31" i="27" s="1"/>
  <c r="F7" i="19" s="1"/>
  <c r="K54" i="25"/>
  <c r="M57" i="25" s="1"/>
  <c r="M48" i="25"/>
  <c r="M36" i="25"/>
  <c r="M35" i="25"/>
  <c r="M34" i="25"/>
  <c r="M30" i="25"/>
  <c r="M29" i="25"/>
  <c r="L23" i="25"/>
  <c r="L19" i="25"/>
  <c r="L18" i="25"/>
  <c r="L13" i="25"/>
  <c r="L8" i="25"/>
  <c r="M31" i="25" l="1"/>
  <c r="M37" i="25"/>
  <c r="L14" i="25"/>
  <c r="M38" i="25" l="1"/>
  <c r="M49" i="25" s="1"/>
  <c r="M50" i="25" s="1"/>
  <c r="M59" i="25" s="1"/>
  <c r="M60" i="25" s="1"/>
  <c r="M61" i="25" s="1"/>
  <c r="K56" i="23"/>
  <c r="M59" i="23" s="1"/>
  <c r="M49" i="23"/>
  <c r="M37" i="23"/>
  <c r="M36" i="23"/>
  <c r="M32" i="23"/>
  <c r="M31" i="23"/>
  <c r="L25" i="23"/>
  <c r="L21" i="23"/>
  <c r="L20" i="23"/>
  <c r="K15" i="23"/>
  <c r="K9" i="23"/>
  <c r="D6" i="5"/>
  <c r="E6" i="5"/>
  <c r="F5" i="5"/>
  <c r="H157" i="22"/>
  <c r="H156" i="22"/>
  <c r="H155" i="22"/>
  <c r="C153" i="22"/>
  <c r="C157" i="22" s="1"/>
  <c r="C152" i="22"/>
  <c r="C156" i="22" s="1"/>
  <c r="C151" i="22"/>
  <c r="C155" i="22" s="1"/>
  <c r="J147" i="22"/>
  <c r="J146" i="22"/>
  <c r="C146" i="22"/>
  <c r="H146" i="22" s="1"/>
  <c r="L146" i="22" s="1"/>
  <c r="J145" i="22"/>
  <c r="C145" i="22"/>
  <c r="H145" i="22" s="1"/>
  <c r="J144" i="22"/>
  <c r="C144" i="22"/>
  <c r="H144" i="22" s="1"/>
  <c r="L144" i="22" s="1"/>
  <c r="J136" i="22"/>
  <c r="J135" i="22"/>
  <c r="J134" i="22"/>
  <c r="J133" i="22"/>
  <c r="J132" i="22"/>
  <c r="J131" i="22"/>
  <c r="J130" i="22"/>
  <c r="J129" i="22"/>
  <c r="J128" i="22"/>
  <c r="J127" i="22"/>
  <c r="J126" i="22"/>
  <c r="J125" i="22"/>
  <c r="J120" i="22"/>
  <c r="J119" i="22"/>
  <c r="J118" i="22"/>
  <c r="J117" i="22"/>
  <c r="J116" i="22"/>
  <c r="J115" i="22"/>
  <c r="J114" i="22"/>
  <c r="J113" i="22"/>
  <c r="J112" i="22"/>
  <c r="J111" i="22"/>
  <c r="J110" i="22"/>
  <c r="J109" i="22"/>
  <c r="J104" i="22"/>
  <c r="J103" i="22"/>
  <c r="J102" i="22"/>
  <c r="J101" i="22"/>
  <c r="J100" i="22"/>
  <c r="J99" i="22"/>
  <c r="J98" i="22"/>
  <c r="J97" i="22"/>
  <c r="J96" i="22"/>
  <c r="J95" i="22"/>
  <c r="J94" i="22"/>
  <c r="J93" i="22"/>
  <c r="C85" i="22"/>
  <c r="C124" i="22" s="1"/>
  <c r="C84" i="22"/>
  <c r="C108" i="22" s="1"/>
  <c r="C83" i="22"/>
  <c r="C92" i="22" s="1"/>
  <c r="K64" i="22"/>
  <c r="L64" i="22" s="1"/>
  <c r="D64" i="22"/>
  <c r="K63" i="22"/>
  <c r="L63" i="22" s="1"/>
  <c r="D63" i="22"/>
  <c r="K62" i="22"/>
  <c r="L62" i="22" s="1"/>
  <c r="D62" i="22"/>
  <c r="L24" i="22"/>
  <c r="L23" i="22"/>
  <c r="L22" i="22"/>
  <c r="L21" i="22"/>
  <c r="L18" i="22"/>
  <c r="L17" i="22"/>
  <c r="L16" i="22"/>
  <c r="L15" i="22"/>
  <c r="L9" i="22"/>
  <c r="K16" i="23" l="1"/>
  <c r="M33" i="23"/>
  <c r="M38" i="23"/>
  <c r="I156" i="22"/>
  <c r="J156" i="22" s="1"/>
  <c r="K156" i="22" s="1"/>
  <c r="K137" i="22"/>
  <c r="L137" i="22" s="1"/>
  <c r="K111" i="22"/>
  <c r="L111" i="22" s="1"/>
  <c r="K105" i="22"/>
  <c r="L105" i="22" s="1"/>
  <c r="K98" i="22"/>
  <c r="L98" i="22" s="1"/>
  <c r="K94" i="22"/>
  <c r="L94" i="22" s="1"/>
  <c r="K102" i="22"/>
  <c r="L102" i="22" s="1"/>
  <c r="L145" i="22"/>
  <c r="L147" i="22" s="1"/>
  <c r="L68" i="22"/>
  <c r="L72" i="22" s="1"/>
  <c r="M77" i="22" s="1"/>
  <c r="M80" i="22" s="1"/>
  <c r="L169" i="22" s="1"/>
  <c r="J25" i="22"/>
  <c r="K95" i="22"/>
  <c r="L95" i="22" s="1"/>
  <c r="K99" i="22"/>
  <c r="L99" i="22" s="1"/>
  <c r="K103" i="22"/>
  <c r="L103" i="22" s="1"/>
  <c r="K112" i="22"/>
  <c r="L112" i="22" s="1"/>
  <c r="K116" i="22"/>
  <c r="L116" i="22" s="1"/>
  <c r="K120" i="22"/>
  <c r="L120" i="22" s="1"/>
  <c r="K122" i="22"/>
  <c r="L122" i="22" s="1"/>
  <c r="K125" i="22"/>
  <c r="L125" i="22" s="1"/>
  <c r="K129" i="22"/>
  <c r="L129" i="22" s="1"/>
  <c r="K133" i="22"/>
  <c r="L133" i="22" s="1"/>
  <c r="I155" i="22"/>
  <c r="J155" i="22" s="1"/>
  <c r="K155" i="22" s="1"/>
  <c r="I157" i="22"/>
  <c r="J157" i="22" s="1"/>
  <c r="K157" i="22" s="1"/>
  <c r="K136" i="22"/>
  <c r="L136" i="22" s="1"/>
  <c r="K138" i="22"/>
  <c r="L138" i="22" s="1"/>
  <c r="K115" i="22"/>
  <c r="L115" i="22" s="1"/>
  <c r="K119" i="22"/>
  <c r="L119" i="22" s="1"/>
  <c r="K128" i="22"/>
  <c r="L128" i="22" s="1"/>
  <c r="K132" i="22"/>
  <c r="L132" i="22" s="1"/>
  <c r="K93" i="22"/>
  <c r="L93" i="22" s="1"/>
  <c r="K97" i="22"/>
  <c r="L97" i="22" s="1"/>
  <c r="K101" i="22"/>
  <c r="L101" i="22" s="1"/>
  <c r="K110" i="22"/>
  <c r="L110" i="22" s="1"/>
  <c r="K114" i="22"/>
  <c r="L114" i="22" s="1"/>
  <c r="K118" i="22"/>
  <c r="L118" i="22" s="1"/>
  <c r="K121" i="22"/>
  <c r="L121" i="22" s="1"/>
  <c r="K127" i="22"/>
  <c r="L127" i="22" s="1"/>
  <c r="K131" i="22"/>
  <c r="L131" i="22" s="1"/>
  <c r="K135" i="22"/>
  <c r="L135" i="22" s="1"/>
  <c r="K96" i="22"/>
  <c r="L96" i="22" s="1"/>
  <c r="K100" i="22"/>
  <c r="L100" i="22" s="1"/>
  <c r="K104" i="22"/>
  <c r="L104" i="22" s="1"/>
  <c r="K106" i="22"/>
  <c r="L106" i="22" s="1"/>
  <c r="K109" i="22"/>
  <c r="L109" i="22" s="1"/>
  <c r="K113" i="22"/>
  <c r="L113" i="22" s="1"/>
  <c r="K117" i="22"/>
  <c r="L117" i="22" s="1"/>
  <c r="K126" i="22"/>
  <c r="L126" i="22" s="1"/>
  <c r="K130" i="22"/>
  <c r="L130" i="22" s="1"/>
  <c r="K134" i="22"/>
  <c r="L134" i="22" s="1"/>
  <c r="M39" i="23" l="1"/>
  <c r="M50" i="23" s="1"/>
  <c r="M52" i="23" s="1"/>
  <c r="M61" i="23" s="1"/>
  <c r="M62" i="23" s="1"/>
  <c r="M63" i="23" s="1"/>
  <c r="L156" i="22"/>
  <c r="L148" i="22"/>
  <c r="L164" i="22" s="1"/>
  <c r="L139" i="22"/>
  <c r="L163" i="22" s="1"/>
  <c r="L155" i="22"/>
  <c r="L157" i="22"/>
  <c r="L160" i="22" l="1"/>
  <c r="L165" i="22" s="1"/>
  <c r="L166" i="22" s="1"/>
  <c r="L170" i="22" s="1"/>
  <c r="L172" i="22" s="1"/>
  <c r="F4" i="19" s="1"/>
  <c r="F5" i="14" l="1"/>
  <c r="F8" i="14"/>
  <c r="F9" i="14"/>
  <c r="F10" i="14"/>
  <c r="D21" i="4" l="1"/>
  <c r="H85" i="22" s="1"/>
  <c r="K85" i="22" s="1"/>
  <c r="C21" i="4"/>
  <c r="H84" i="22" s="1"/>
  <c r="K84" i="22" s="1"/>
  <c r="B21" i="4"/>
  <c r="H83" i="22" s="1"/>
  <c r="K83" i="22" s="1"/>
  <c r="M88" i="22" s="1"/>
  <c r="E6" i="6"/>
  <c r="E7" i="6"/>
  <c r="E8" i="6"/>
  <c r="E9" i="6"/>
  <c r="E10" i="6"/>
  <c r="E11" i="6"/>
  <c r="E12" i="6"/>
  <c r="E13" i="6"/>
  <c r="E14" i="6"/>
  <c r="E15" i="6"/>
  <c r="E16" i="6"/>
  <c r="E17" i="6"/>
  <c r="E18" i="6"/>
  <c r="E19" i="6"/>
  <c r="E20" i="6"/>
  <c r="E21" i="6"/>
  <c r="E22" i="6"/>
  <c r="E23" i="6"/>
  <c r="F16" i="5"/>
  <c r="F5" i="19" s="1"/>
  <c r="F6" i="14"/>
  <c r="F7" i="14"/>
  <c r="F11" i="14"/>
  <c r="F12" i="14"/>
  <c r="F13" i="14"/>
  <c r="F14" i="14"/>
  <c r="F15" i="14" l="1"/>
  <c r="F6" i="19" s="1"/>
  <c r="F10" i="19"/>
</calcChain>
</file>

<file path=xl/sharedStrings.xml><?xml version="1.0" encoding="utf-8"?>
<sst xmlns="http://schemas.openxmlformats.org/spreadsheetml/2006/main" count="1196" uniqueCount="556">
  <si>
    <t>PI Last Name, PI Institution</t>
    <phoneticPr fontId="11" type="noConversion"/>
  </si>
  <si>
    <t>Sub awards</t>
  </si>
  <si>
    <t>Please Explain Indirect Cost Charge Structure (i.e. what is included/excluded):</t>
  </si>
  <si>
    <t>Grant/Contract #, PI Last Name, PI Institution</t>
  </si>
  <si>
    <t>Please explain Indirect Cost Charge Structure (i.e. what is included/not included</t>
  </si>
  <si>
    <t>Title</t>
    <phoneticPr fontId="11" type="noConversion"/>
  </si>
  <si>
    <t>NSF Projects</t>
    <phoneticPr fontId="11" type="noConversion"/>
  </si>
  <si>
    <t>Ship</t>
    <phoneticPr fontId="11" type="noConversion"/>
  </si>
  <si>
    <t>non-NSF Projects</t>
    <phoneticPr fontId="11" type="noConversion"/>
  </si>
  <si>
    <t>II. Total Other Direct Costs</t>
    <phoneticPr fontId="2" type="noConversion"/>
  </si>
  <si>
    <t>III. Total Indirect Costs</t>
    <phoneticPr fontId="2" type="noConversion"/>
  </si>
  <si>
    <t>VI.</t>
    <phoneticPr fontId="2" type="noConversion"/>
  </si>
  <si>
    <t>Total Basic Srves CF</t>
    <phoneticPr fontId="2" type="noConversion"/>
  </si>
  <si>
    <t>Per Diem Rate</t>
  </si>
  <si>
    <t>Lomas, M/ARRA 0928544</t>
  </si>
  <si>
    <t>1/NSF-OCE-BIO/F</t>
  </si>
  <si>
    <t>06 Apr/08 Apr</t>
  </si>
  <si>
    <t>2/NSF-OCE-CO/F</t>
  </si>
  <si>
    <t>Repair and Maintenance</t>
    <phoneticPr fontId="2" type="noConversion"/>
  </si>
  <si>
    <t>d.</t>
    <phoneticPr fontId="2" type="noConversion"/>
  </si>
  <si>
    <t xml:space="preserve">Total Annual Cost </t>
    <phoneticPr fontId="11" type="noConversion"/>
  </si>
  <si>
    <t>Previous Year 
Day Rate</t>
    <phoneticPr fontId="2" type="noConversion"/>
  </si>
  <si>
    <t>Direct Cost</t>
    <phoneticPr fontId="11" type="noConversion"/>
  </si>
  <si>
    <t>Gained</t>
    <phoneticPr fontId="2" type="noConversion"/>
  </si>
  <si>
    <t xml:space="preserve">Explain Overtime, Seapay or other compensation </t>
    <phoneticPr fontId="11" type="noConversion"/>
  </si>
  <si>
    <t>Tech Name</t>
    <phoneticPr fontId="11" type="noConversion"/>
  </si>
  <si>
    <t>10/19/2011</t>
  </si>
  <si>
    <t>10/22/2011</t>
  </si>
  <si>
    <t>10/23/2011</t>
  </si>
  <si>
    <t>10/27/2011</t>
  </si>
  <si>
    <t>11/02/2011</t>
  </si>
  <si>
    <t>k.</t>
    <phoneticPr fontId="2" type="noConversion"/>
  </si>
  <si>
    <t>d.</t>
    <phoneticPr fontId="11" type="noConversion"/>
  </si>
  <si>
    <t>e.</t>
    <phoneticPr fontId="11" type="noConversion"/>
  </si>
  <si>
    <t>f.</t>
    <phoneticPr fontId="11" type="noConversion"/>
  </si>
  <si>
    <t>g.</t>
    <phoneticPr fontId="11" type="noConversion"/>
  </si>
  <si>
    <t>h.</t>
    <phoneticPr fontId="11" type="noConversion"/>
  </si>
  <si>
    <t>Technician Name</t>
    <phoneticPr fontId="11" type="noConversion"/>
  </si>
  <si>
    <t>II. Total Other Direct Costs (A +B)</t>
    <phoneticPr fontId="11" type="noConversion"/>
  </si>
  <si>
    <t>C.</t>
    <phoneticPr fontId="2" type="noConversion"/>
  </si>
  <si>
    <t>F.</t>
    <phoneticPr fontId="2" type="noConversion"/>
  </si>
  <si>
    <t>G.</t>
    <phoneticPr fontId="2" type="noConversion"/>
  </si>
  <si>
    <t>Total Carry-Forward</t>
    <phoneticPr fontId="2" type="noConversion"/>
  </si>
  <si>
    <t>CF Balance</t>
    <phoneticPr fontId="2" type="noConversion"/>
  </si>
  <si>
    <t>D.</t>
    <phoneticPr fontId="2" type="noConversion"/>
  </si>
  <si>
    <t>III. Total Indirect Costs</t>
    <phoneticPr fontId="11" type="noConversion"/>
  </si>
  <si>
    <t>Explain the Standard Marine Technician Compliment and any technician support above and beyond the standard compliment.</t>
    <phoneticPr fontId="11" type="noConversion"/>
  </si>
  <si>
    <t>Other</t>
  </si>
  <si>
    <t>C.</t>
  </si>
  <si>
    <t>l.</t>
  </si>
  <si>
    <t>m.</t>
  </si>
  <si>
    <t>28 Jun/29 Jun</t>
  </si>
  <si>
    <t>01 Jul/01 Jul</t>
  </si>
  <si>
    <t>05 Jul/11 Jul</t>
  </si>
  <si>
    <t>6/NSF-OCE-CO/F</t>
  </si>
  <si>
    <t>E.</t>
    <phoneticPr fontId="2" type="noConversion"/>
  </si>
  <si>
    <t>RV XXX</t>
    <phoneticPr fontId="11" type="noConversion"/>
  </si>
  <si>
    <t>Lost</t>
    <phoneticPr fontId="2" type="noConversion"/>
  </si>
  <si>
    <t>30 Nov/30 Nov</t>
  </si>
  <si>
    <t>05 Dec/10 Dec</t>
  </si>
  <si>
    <t>13 Dec/15 Dec</t>
  </si>
  <si>
    <t>Table 5.1</t>
    <phoneticPr fontId="11" type="noConversion"/>
  </si>
  <si>
    <t>Total Basic Services Program Budget</t>
    <phoneticPr fontId="2" type="noConversion"/>
  </si>
  <si>
    <t>A.</t>
    <phoneticPr fontId="2" type="noConversion"/>
  </si>
  <si>
    <t>Total Program Costs (I+II+III)</t>
    <phoneticPr fontId="2" type="noConversion"/>
  </si>
  <si>
    <t>B.</t>
    <phoneticPr fontId="2" type="noConversion"/>
  </si>
  <si>
    <t>Dayrate Calculator</t>
    <phoneticPr fontId="2" type="noConversion"/>
  </si>
  <si>
    <t>Ship</t>
    <phoneticPr fontId="2" type="noConversion"/>
  </si>
  <si>
    <t>Income</t>
    <phoneticPr fontId="2" type="noConversion"/>
  </si>
  <si>
    <t>Total Program Budget</t>
    <phoneticPr fontId="2" type="noConversion"/>
  </si>
  <si>
    <t>V.</t>
    <phoneticPr fontId="2" type="noConversion"/>
  </si>
  <si>
    <t>NSF Request</t>
    <phoneticPr fontId="11" type="noConversion"/>
  </si>
  <si>
    <t>Basic Services Support</t>
    <phoneticPr fontId="2" type="noConversion"/>
  </si>
  <si>
    <t>c.</t>
    <phoneticPr fontId="11" type="noConversion"/>
  </si>
  <si>
    <t>04/20/2011</t>
  </si>
  <si>
    <t>Reductions/Additions to NSF Request</t>
  </si>
  <si>
    <t>A.</t>
  </si>
  <si>
    <t>Name</t>
  </si>
  <si>
    <t>Title</t>
  </si>
  <si>
    <t>Overtime and Sea Pay</t>
  </si>
  <si>
    <t>c.</t>
    <phoneticPr fontId="2" type="noConversion"/>
  </si>
  <si>
    <t>Agency</t>
    <phoneticPr fontId="11" type="noConversion"/>
  </si>
  <si>
    <t>NSF</t>
    <phoneticPr fontId="11" type="noConversion"/>
  </si>
  <si>
    <t>NAVY</t>
    <phoneticPr fontId="11" type="noConversion"/>
  </si>
  <si>
    <t>NOAA</t>
    <phoneticPr fontId="11" type="noConversion"/>
  </si>
  <si>
    <t>OTHER</t>
    <phoneticPr fontId="11" type="noConversion"/>
  </si>
  <si>
    <t>Basic Oceanographic Technical Services Days Per Agency</t>
    <phoneticPr fontId="11" type="noConversion"/>
  </si>
  <si>
    <t>08/30/2011</t>
  </si>
  <si>
    <t>09/10/2011</t>
  </si>
  <si>
    <t>09/15/2011</t>
  </si>
  <si>
    <t>Stanley</t>
  </si>
  <si>
    <t>1029676</t>
  </si>
  <si>
    <t>09/24/2011</t>
  </si>
  <si>
    <t>09/26/2011</t>
  </si>
  <si>
    <t>09/28/2011</t>
  </si>
  <si>
    <t>0927098</t>
  </si>
  <si>
    <t>Basic Services Carry-Forward (CF)</t>
    <phoneticPr fontId="2" type="noConversion"/>
  </si>
  <si>
    <t>06/28/2011</t>
  </si>
  <si>
    <t>06/29/2011</t>
  </si>
  <si>
    <t>07/01/2011</t>
  </si>
  <si>
    <t>07/05/2011</t>
  </si>
  <si>
    <t>07/11/2011</t>
  </si>
  <si>
    <t>07/14/2011</t>
  </si>
  <si>
    <t>29 Aug/30 Aug</t>
  </si>
  <si>
    <t>10 Sep/15 Sep</t>
  </si>
  <si>
    <t>Stanley, R/1029676</t>
  </si>
  <si>
    <t>24 Sep/24 Sep</t>
  </si>
  <si>
    <t>Total Direct Costs (I+II)</t>
    <phoneticPr fontId="11" type="noConversion"/>
  </si>
  <si>
    <t>IV.</t>
    <phoneticPr fontId="11" type="noConversion"/>
  </si>
  <si>
    <t>Project Summary and Budget Explanation</t>
    <phoneticPr fontId="11" type="noConversion"/>
  </si>
  <si>
    <t>11/09/2011</t>
  </si>
  <si>
    <t>11/15/2011</t>
  </si>
  <si>
    <t>11/23/2011</t>
  </si>
  <si>
    <t>11/26/2011</t>
  </si>
  <si>
    <t>11/30/2011</t>
  </si>
  <si>
    <t>12/05/2011</t>
  </si>
  <si>
    <t>12/10/2011</t>
  </si>
  <si>
    <t>12/13/2011</t>
  </si>
  <si>
    <t>12/15/2011</t>
  </si>
  <si>
    <t>12/20/2011</t>
  </si>
  <si>
    <t>12/27/2011</t>
  </si>
  <si>
    <t>12/30/2011</t>
  </si>
  <si>
    <t>TBD</t>
  </si>
  <si>
    <t>Sigman</t>
  </si>
  <si>
    <t>Princeton</t>
  </si>
  <si>
    <t>05/03/2011</t>
  </si>
  <si>
    <t>05/05/2011</t>
  </si>
  <si>
    <t>i.</t>
  </si>
  <si>
    <t>Table 4.1.1</t>
    <phoneticPr fontId="11" type="noConversion"/>
  </si>
  <si>
    <t>Proposed Year Cruise Schedule</t>
    <phoneticPr fontId="11" type="noConversion"/>
  </si>
  <si>
    <t>b.</t>
  </si>
  <si>
    <t>c.</t>
  </si>
  <si>
    <t>Basic Oceanographic Technical Services</t>
    <phoneticPr fontId="11" type="noConversion"/>
  </si>
  <si>
    <t>j.</t>
  </si>
  <si>
    <t>05/28/2011</t>
  </si>
  <si>
    <t>06/09/2011</t>
  </si>
  <si>
    <t>Bowen</t>
  </si>
  <si>
    <t>06/14/2011</t>
  </si>
  <si>
    <t>06/20/2011</t>
  </si>
  <si>
    <t>Total Salaries and Wages</t>
  </si>
  <si>
    <t>B.</t>
  </si>
  <si>
    <r>
      <t>Daily Rate for System</t>
    </r>
    <r>
      <rPr>
        <sz val="12"/>
        <rFont val="Arial"/>
        <family val="2"/>
      </rPr>
      <t xml:space="preserve"> (if applicable)</t>
    </r>
    <phoneticPr fontId="11" type="noConversion"/>
  </si>
  <si>
    <t>Total Request from NSF</t>
    <phoneticPr fontId="11" type="noConversion"/>
  </si>
  <si>
    <t># Operating Days</t>
    <phoneticPr fontId="11" type="noConversion"/>
  </si>
  <si>
    <t>Total Program Budget (Total Direct Costs + Indirect Costs)</t>
    <phoneticPr fontId="11" type="noConversion"/>
  </si>
  <si>
    <t>d.</t>
  </si>
  <si>
    <t>e.</t>
  </si>
  <si>
    <t>f.</t>
  </si>
  <si>
    <t>g.</t>
  </si>
  <si>
    <t>B</t>
  </si>
  <si>
    <t>h.</t>
  </si>
  <si>
    <t>Total Days</t>
    <phoneticPr fontId="11" type="noConversion"/>
  </si>
  <si>
    <t>STATE</t>
    <phoneticPr fontId="11" type="noConversion"/>
  </si>
  <si>
    <t>INSTITUTION</t>
    <phoneticPr fontId="11" type="noConversion"/>
  </si>
  <si>
    <t>Explain how many hours/day are worked at sea and ashore</t>
    <phoneticPr fontId="11" type="noConversion"/>
  </si>
  <si>
    <t>Norfolk/St. George's</t>
  </si>
  <si>
    <t>23 Feb/07 Mar</t>
  </si>
  <si>
    <t>St. George's/St. George's</t>
  </si>
  <si>
    <t>Richardson, T/1030345</t>
  </si>
  <si>
    <t>9/NSF-OCE-BIO/F</t>
  </si>
  <si>
    <t>Knap, A/0752366</t>
  </si>
  <si>
    <t>3/NSF-OCE-CO/F</t>
  </si>
  <si>
    <t>Knap, A/0648016</t>
  </si>
  <si>
    <t xml:space="preserve">Specialized Support Services NSF Carry-Forward (CF) </t>
    <phoneticPr fontId="11" type="noConversion"/>
  </si>
  <si>
    <t>Explanation of HiSeasNet charges:</t>
    <phoneticPr fontId="2" type="noConversion"/>
  </si>
  <si>
    <t>13 May/15 May</t>
  </si>
  <si>
    <t>Out of Service/092709</t>
  </si>
  <si>
    <t>8 0/NSF-OCE-CO/NonOp</t>
  </si>
  <si>
    <t>16 May/21 May</t>
  </si>
  <si>
    <t># of Techs</t>
    <phoneticPr fontId="11" type="noConversion"/>
  </si>
  <si>
    <t>Sigman, D/1060947</t>
  </si>
  <si>
    <t>0/NSF/F</t>
  </si>
  <si>
    <t>n.</t>
  </si>
  <si>
    <t>HiSeasNet Communication System</t>
  </si>
  <si>
    <t>Consultant Services</t>
  </si>
  <si>
    <t>Total Cost</t>
  </si>
  <si>
    <t>2.  Foreign</t>
  </si>
  <si>
    <t>Total Domestic</t>
  </si>
  <si>
    <t>Total Foreign</t>
  </si>
  <si>
    <t>28 May/09 Jun</t>
  </si>
  <si>
    <t>Bowen, A/</t>
  </si>
  <si>
    <t>13/OTHER/F</t>
  </si>
  <si>
    <t>14 Jun/20 Jun</t>
  </si>
  <si>
    <t>2/NSF-OCE-PO/F</t>
  </si>
  <si>
    <t>Summary 12 Month Budget</t>
    <phoneticPr fontId="2" type="noConversion"/>
  </si>
  <si>
    <t>Table 4.3</t>
    <phoneticPr fontId="2" type="noConversion"/>
  </si>
  <si>
    <t>Table 4.2</t>
    <phoneticPr fontId="11" type="noConversion"/>
  </si>
  <si>
    <t>Calendar Months Charged to</t>
    <phoneticPr fontId="11" type="noConversion"/>
  </si>
  <si>
    <t>Table 4.1</t>
    <phoneticPr fontId="11" type="noConversion"/>
  </si>
  <si>
    <t>Total NSF Request Summary</t>
    <phoneticPr fontId="11" type="noConversion"/>
  </si>
  <si>
    <t>Condensed Format</t>
    <phoneticPr fontId="11" type="noConversion"/>
  </si>
  <si>
    <t>III</t>
  </si>
  <si>
    <t>Indirect Costs</t>
  </si>
  <si>
    <t>Indirect Cost Item</t>
  </si>
  <si>
    <t>Port Info</t>
    <phoneticPr fontId="11" type="noConversion"/>
  </si>
  <si>
    <t>ARRA 0928544</t>
  </si>
  <si>
    <t>04/06/2011</t>
  </si>
  <si>
    <t>04/08/2011</t>
  </si>
  <si>
    <t>Total Months</t>
    <phoneticPr fontId="11" type="noConversion"/>
  </si>
  <si>
    <t>Months At Sea</t>
    <phoneticPr fontId="11" type="noConversion"/>
  </si>
  <si>
    <t>Months Ashore</t>
    <phoneticPr fontId="11" type="noConversion"/>
  </si>
  <si>
    <t>02/14/2011</t>
  </si>
  <si>
    <t/>
  </si>
  <si>
    <t>USA</t>
  </si>
  <si>
    <t>02/15/2011</t>
  </si>
  <si>
    <t>02/18/2011</t>
  </si>
  <si>
    <t>Bermuda</t>
  </si>
  <si>
    <t>02/23/2011</t>
  </si>
  <si>
    <t>03/07/2011</t>
  </si>
  <si>
    <t>Richardson</t>
  </si>
  <si>
    <t>SC</t>
  </si>
  <si>
    <t>1030345</t>
  </si>
  <si>
    <t>Knap</t>
  </si>
  <si>
    <t>BIOS</t>
  </si>
  <si>
    <t>0752366</t>
  </si>
  <si>
    <t>0648016</t>
  </si>
  <si>
    <t>non-NSF Projects</t>
    <phoneticPr fontId="11" type="noConversion"/>
  </si>
  <si>
    <r>
      <t>Budget Summary Table</t>
    </r>
    <r>
      <rPr>
        <b/>
        <vertAlign val="superscript"/>
        <sz val="10"/>
        <rFont val="Arial"/>
        <family val="2"/>
      </rPr>
      <t>1</t>
    </r>
    <phoneticPr fontId="11" type="noConversion"/>
  </si>
  <si>
    <t>Total Materials &amp; Supplies</t>
    <phoneticPr fontId="11" type="noConversion"/>
  </si>
  <si>
    <t>Institition Name</t>
    <phoneticPr fontId="2" type="noConversion"/>
  </si>
  <si>
    <t>CYXXXX</t>
    <phoneticPr fontId="11" type="noConversion"/>
  </si>
  <si>
    <t>Institution</t>
    <phoneticPr fontId="11" type="noConversion"/>
  </si>
  <si>
    <t>Proposal #</t>
    <phoneticPr fontId="11" type="noConversion"/>
  </si>
  <si>
    <t># of Operating Days</t>
    <phoneticPr fontId="11" type="noConversion"/>
  </si>
  <si>
    <t>03/30/2011</t>
  </si>
  <si>
    <t>Lomas</t>
  </si>
  <si>
    <t>03/15/2011</t>
  </si>
  <si>
    <t>03/21/2011</t>
  </si>
  <si>
    <t>Van Mooy</t>
  </si>
  <si>
    <t>WHOI</t>
  </si>
  <si>
    <t>04/14/2011</t>
  </si>
  <si>
    <t>Conte</t>
  </si>
  <si>
    <t>1060947</t>
  </si>
  <si>
    <t>14 Apr/17 Apr</t>
  </si>
  <si>
    <t>Conte, M/0927098</t>
  </si>
  <si>
    <t>20 Apr/25 Apr</t>
  </si>
  <si>
    <t>5/NSF-OCE-CO/F</t>
  </si>
  <si>
    <t>03 May/05 May</t>
  </si>
  <si>
    <t>Technicians Assigned</t>
    <phoneticPr fontId="11" type="noConversion"/>
  </si>
  <si>
    <t>Starte Date</t>
    <phoneticPr fontId="11" type="noConversion"/>
  </si>
  <si>
    <t>End Date</t>
    <phoneticPr fontId="11" type="noConversion"/>
  </si>
  <si>
    <t>Cruise</t>
    <phoneticPr fontId="11" type="noConversion"/>
  </si>
  <si>
    <t>Last Name</t>
    <phoneticPr fontId="11" type="noConversion"/>
  </si>
  <si>
    <t>IV</t>
  </si>
  <si>
    <t>NAVY</t>
  </si>
  <si>
    <t>NOAA</t>
  </si>
  <si>
    <t>07/17/2011</t>
  </si>
  <si>
    <t>07/22/2011</t>
  </si>
  <si>
    <t>08/06/2011</t>
  </si>
  <si>
    <t>08/12/2011</t>
  </si>
  <si>
    <t>08/14/2011</t>
  </si>
  <si>
    <t>08/17/2011</t>
  </si>
  <si>
    <t>08/23/2011</t>
  </si>
  <si>
    <t>Kadko</t>
  </si>
  <si>
    <t>RSMAS</t>
  </si>
  <si>
    <t>1034746</t>
  </si>
  <si>
    <t>08/29/2011</t>
  </si>
  <si>
    <t>Explain the formula used to compute calendar Months</t>
    <phoneticPr fontId="11" type="noConversion"/>
  </si>
  <si>
    <t>Kadko, D/1034746</t>
  </si>
  <si>
    <t>1/NSF-OCE-CO/F</t>
  </si>
  <si>
    <t>Total Salaries</t>
    <phoneticPr fontId="11" type="noConversion"/>
  </si>
  <si>
    <t>03/09/2011</t>
  </si>
  <si>
    <t>03/10/2011</t>
  </si>
  <si>
    <t>Carlson</t>
  </si>
  <si>
    <t>UCSB</t>
  </si>
  <si>
    <t>0801991</t>
  </si>
  <si>
    <t>04/17/2011</t>
  </si>
  <si>
    <t>04/25/2011</t>
  </si>
  <si>
    <t>1031143</t>
  </si>
  <si>
    <t>03/25/2011</t>
  </si>
  <si>
    <t>1/NSF-OCE-PO/F</t>
  </si>
  <si>
    <t>09 Mar/10 Mar</t>
  </si>
  <si>
    <t>Carlson, C/0801991</t>
  </si>
  <si>
    <t>2/NSF-OCE-BIO/F</t>
  </si>
  <si>
    <t>15 Mar/21 Mar</t>
  </si>
  <si>
    <t>Van Mooy, B/1031143</t>
  </si>
  <si>
    <t>7/NSF-OCE-CO/F</t>
  </si>
  <si>
    <t>25 Mar/30 Mar</t>
  </si>
  <si>
    <t>4/NSF-OCE-CO/F</t>
  </si>
  <si>
    <t>HSN CF</t>
    <phoneticPr fontId="2" type="noConversion"/>
  </si>
  <si>
    <t>HSN IDC</t>
    <phoneticPr fontId="2" type="noConversion"/>
  </si>
  <si>
    <t>Amount</t>
    <phoneticPr fontId="11" type="noConversion"/>
  </si>
  <si>
    <t>Rate</t>
    <phoneticPr fontId="11" type="noConversion"/>
  </si>
  <si>
    <t>Total</t>
    <phoneticPr fontId="11" type="noConversion"/>
  </si>
  <si>
    <t>Starting Country</t>
    <phoneticPr fontId="11" type="noConversion"/>
  </si>
  <si>
    <t>Ending Country</t>
    <phoneticPr fontId="11" type="noConversion"/>
  </si>
  <si>
    <t>WHAT DO YOU NEED HERE? It is a bit of a pain to format this correctly.</t>
    <phoneticPr fontId="11" type="noConversion"/>
  </si>
  <si>
    <t>b.</t>
    <phoneticPr fontId="11" type="noConversion"/>
  </si>
  <si>
    <t>20 Dec/20 Dec</t>
  </si>
  <si>
    <t>27 Dec/30 Dec</t>
  </si>
  <si>
    <t>TBD/TBD</t>
  </si>
  <si>
    <t>05/13/2011</t>
  </si>
  <si>
    <t>05/15/2011</t>
  </si>
  <si>
    <t>05/16/2011</t>
  </si>
  <si>
    <t>05/21/2011</t>
  </si>
  <si>
    <t>14 Jul/17 Jul</t>
  </si>
  <si>
    <t>22 Jul/06 Aug</t>
  </si>
  <si>
    <t>14/NSF-OCE-BIO/F</t>
  </si>
  <si>
    <t>12 Aug/14 Aug</t>
  </si>
  <si>
    <t>17 Aug/23 Aug</t>
  </si>
  <si>
    <t>Proposed Year</t>
    <phoneticPr fontId="2" type="noConversion"/>
  </si>
  <si>
    <t>Total NSF Request</t>
  </si>
  <si>
    <t>Other</t>
    <phoneticPr fontId="11" type="noConversion"/>
  </si>
  <si>
    <t>Fringe Benefits</t>
  </si>
  <si>
    <t>I.</t>
  </si>
  <si>
    <t>Salaries and Wages</t>
  </si>
  <si>
    <t>II</t>
  </si>
  <si>
    <t>Total NSF Days</t>
    <phoneticPr fontId="11" type="noConversion"/>
  </si>
  <si>
    <t xml:space="preserve">NSF Share of HiSeasNet  </t>
  </si>
  <si>
    <t>Months Ashore</t>
    <phoneticPr fontId="2" type="noConversion"/>
  </si>
  <si>
    <t>Months at Sea</t>
    <phoneticPr fontId="2" type="noConversion"/>
  </si>
  <si>
    <t>Other Direct Costs</t>
  </si>
  <si>
    <t>1.  Domestic</t>
  </si>
  <si>
    <t># Techs</t>
  </si>
  <si>
    <t>Route</t>
  </si>
  <si>
    <t>Transport Cost</t>
  </si>
  <si>
    <t xml:space="preserve">A.  </t>
  </si>
  <si>
    <t>Travel</t>
  </si>
  <si>
    <t xml:space="preserve">Total Months </t>
    <phoneticPr fontId="2" type="noConversion"/>
  </si>
  <si>
    <t>Funds from Other Sources</t>
  </si>
  <si>
    <t># Days</t>
  </si>
  <si>
    <t>None/None</t>
  </si>
  <si>
    <t>26 Sep/26 Sep</t>
  </si>
  <si>
    <t>28 Sep/19 Oct</t>
  </si>
  <si>
    <t>9/NSF-OCE-CO/F</t>
  </si>
  <si>
    <t>8/NSF-OCE-BIO/F</t>
  </si>
  <si>
    <t>5/NSF-OCE-PO/F</t>
  </si>
  <si>
    <t>22 Oct/23 Oct</t>
  </si>
  <si>
    <t>27 Oct/02 Nov</t>
  </si>
  <si>
    <t>09 Nov/15 Nov</t>
  </si>
  <si>
    <t>23 Nov/26 Nov</t>
  </si>
  <si>
    <t>01 Jan/14 Feb</t>
  </si>
  <si>
    <t>Norfolk/Norfolk</t>
  </si>
  <si>
    <t>15 Feb/18 Feb</t>
  </si>
  <si>
    <t>Total Travel Cost</t>
  </si>
  <si>
    <t>Materials and Supplies</t>
  </si>
  <si>
    <t>a.</t>
  </si>
  <si>
    <t>STATE</t>
  </si>
  <si>
    <t>INSTITUTION</t>
  </si>
  <si>
    <t>OTHER</t>
  </si>
  <si>
    <t>days</t>
  </si>
  <si>
    <t>rate</t>
  </si>
  <si>
    <t>Balance</t>
    <phoneticPr fontId="11" type="noConversion"/>
  </si>
  <si>
    <t>Total Specialized Services CF</t>
    <phoneticPr fontId="11" type="noConversion"/>
  </si>
  <si>
    <t>Provide a brief narrative describing the service, any substantive changes from the original award and its outcome.</t>
    <phoneticPr fontId="11" type="noConversion"/>
  </si>
  <si>
    <t>PI Information</t>
    <phoneticPr fontId="11" type="noConversion"/>
  </si>
  <si>
    <t>01/01/2011</t>
  </si>
  <si>
    <t>NSF-OOI</t>
  </si>
  <si>
    <t>NASA</t>
  </si>
  <si>
    <t>BOEM</t>
  </si>
  <si>
    <t>GOMRI</t>
  </si>
  <si>
    <t>USGS</t>
  </si>
  <si>
    <t>EPA</t>
  </si>
  <si>
    <t>DOE</t>
  </si>
  <si>
    <t>Previous Year NSF Days Funded</t>
  </si>
  <si>
    <t>Previous Year NSF Days Completed</t>
  </si>
  <si>
    <t># NSF Days</t>
  </si>
  <si>
    <t>Rate/day</t>
  </si>
  <si>
    <t>Total Days</t>
  </si>
  <si>
    <t>Basic Services Dayrate</t>
  </si>
  <si>
    <t>Funding Agency</t>
  </si>
  <si>
    <t xml:space="preserve">Total Salary </t>
  </si>
  <si>
    <t>Yes</t>
  </si>
  <si>
    <t>No</t>
  </si>
  <si>
    <r>
      <rPr>
        <b/>
        <sz val="10"/>
        <rFont val="Arial"/>
        <family val="2"/>
      </rPr>
      <t>Home Port(s)?</t>
    </r>
    <r>
      <rPr>
        <sz val="10"/>
        <rFont val="Arial"/>
        <family val="2"/>
      </rPr>
      <t xml:space="preserve"> Yes/No  </t>
    </r>
  </si>
  <si>
    <t>Travel Costs</t>
  </si>
  <si>
    <t>Table 6.1</t>
  </si>
  <si>
    <t>Table 7.1</t>
  </si>
  <si>
    <t>Table 5.3</t>
  </si>
  <si>
    <t>NSF Days</t>
  </si>
  <si>
    <r>
      <rPr>
        <vertAlign val="superscript"/>
        <sz val="10"/>
        <rFont val="Arial"/>
        <family val="2"/>
      </rPr>
      <t>1</t>
    </r>
    <r>
      <rPr>
        <sz val="10"/>
        <rFont val="Arial"/>
        <family val="2"/>
      </rPr>
      <t>A separate budget summary table, each numbered separately (e.g. 5.2.1, 5.2.2, 5.2.3, etc) must be submitted for each separate Specialized Support Service.</t>
    </r>
  </si>
  <si>
    <t>Provide an explanation of what the project entails and a thorough justification of the budget requested.</t>
  </si>
  <si>
    <t>Specialized Service</t>
  </si>
  <si>
    <t>NSF Days Funded</t>
  </si>
  <si>
    <t>NSF Days Completed</t>
  </si>
  <si>
    <t xml:space="preserve">Specialized Service (Previous Year) </t>
  </si>
  <si>
    <r>
      <t xml:space="preserve">Day Rate
</t>
    </r>
    <r>
      <rPr>
        <sz val="9"/>
        <rFont val="Arial"/>
        <family val="2"/>
      </rPr>
      <t>(if applicable)</t>
    </r>
  </si>
  <si>
    <r>
      <t xml:space="preserve">Day Rate 
</t>
    </r>
    <r>
      <rPr>
        <sz val="9"/>
        <rFont val="Arial"/>
        <family val="2"/>
      </rPr>
      <t>(if applicable)</t>
    </r>
  </si>
  <si>
    <t>Total Borrowed</t>
  </si>
  <si>
    <t>Total Lent</t>
  </si>
  <si>
    <r>
      <t xml:space="preserve">NSF Specialized Services Request </t>
    </r>
    <r>
      <rPr>
        <sz val="10"/>
        <rFont val="Arial"/>
        <family val="2"/>
      </rPr>
      <t>(Table 5.1)</t>
    </r>
  </si>
  <si>
    <r>
      <t xml:space="preserve">NSF Specialized Services CF </t>
    </r>
    <r>
      <rPr>
        <sz val="10"/>
        <rFont val="Arial"/>
        <family val="2"/>
      </rPr>
      <t>(Table 5.3)</t>
    </r>
  </si>
  <si>
    <t>D</t>
  </si>
  <si>
    <t>Salaries, Wages, and Fringe Benefits</t>
  </si>
  <si>
    <t>HiSeasNet Deduction</t>
  </si>
  <si>
    <t>Total</t>
  </si>
  <si>
    <t>Ship/Project/PI</t>
  </si>
  <si>
    <r>
      <rPr>
        <vertAlign val="superscript"/>
        <sz val="10"/>
        <rFont val="Arial"/>
        <family val="2"/>
      </rPr>
      <t>2</t>
    </r>
    <r>
      <rPr>
        <sz val="10"/>
        <rFont val="Arial"/>
        <family val="2"/>
      </rPr>
      <t xml:space="preserve"> If the exchange/pool request was made in the previous budget, please include the number of days that have already been funded.</t>
    </r>
  </si>
  <si>
    <t>Year</t>
  </si>
  <si>
    <r>
      <t>Total Cost</t>
    </r>
    <r>
      <rPr>
        <vertAlign val="superscript"/>
        <sz val="10"/>
        <rFont val="Arial"/>
        <family val="2"/>
      </rPr>
      <t>4</t>
    </r>
  </si>
  <si>
    <t>Technician Last Name</t>
  </si>
  <si>
    <r>
      <t>Total Cost</t>
    </r>
    <r>
      <rPr>
        <b/>
        <vertAlign val="superscript"/>
        <sz val="10"/>
        <rFont val="Arial"/>
        <family val="2"/>
      </rPr>
      <t>5</t>
    </r>
  </si>
  <si>
    <r>
      <rPr>
        <vertAlign val="superscript"/>
        <sz val="10"/>
        <rFont val="Arial"/>
        <family val="2"/>
      </rPr>
      <t>4</t>
    </r>
    <r>
      <rPr>
        <sz val="10"/>
        <rFont val="Arial"/>
        <family val="2"/>
      </rPr>
      <t xml:space="preserve"> When an exchange includes more days than previously funded, the total will be negative. When an exchange used fewer days than previously funded the total will be positive.</t>
    </r>
  </si>
  <si>
    <r>
      <rPr>
        <vertAlign val="superscript"/>
        <sz val="10"/>
        <rFont val="Arial"/>
        <family val="2"/>
      </rPr>
      <t>5</t>
    </r>
    <r>
      <rPr>
        <sz val="10"/>
        <rFont val="Arial"/>
        <family val="2"/>
      </rPr>
      <t xml:space="preserve"> When a loan includes more days than have been previously funded, the total will be positive. When a loan used fewer days than previously funded, the total will be negative.</t>
    </r>
  </si>
  <si>
    <t>NOTE:  If your institution loaned a technician, the Tech Exchange CF should generally be positive and if your institution received a technician, the Tech Exchange CF should generally be negative. There may be minor variations in this when correcting for previously funded days.</t>
  </si>
  <si>
    <r>
      <rPr>
        <vertAlign val="superscript"/>
        <sz val="10"/>
        <rFont val="Arial"/>
        <family val="2"/>
      </rPr>
      <t>3</t>
    </r>
    <r>
      <rPr>
        <sz val="10"/>
        <rFont val="Arial"/>
        <family val="2"/>
      </rPr>
      <t xml:space="preserve"> If the project takes place away from the borrowing institution's home port, include estimated travel costs as if sending your own technican.</t>
    </r>
  </si>
  <si>
    <t>II.</t>
  </si>
  <si>
    <t xml:space="preserve">Summary of Specialized Services Support </t>
  </si>
  <si>
    <t>12 Month Budget Summary for Specialized Service</t>
  </si>
  <si>
    <t>Total non-NSF Days</t>
  </si>
  <si>
    <t>Total Usage (NSF + Non-NSF)</t>
  </si>
  <si>
    <t>UNA to Honolulu RT - RV BOUNTY</t>
  </si>
  <si>
    <t>UNA to Seattle, WA RT - RV BOUNTY</t>
  </si>
  <si>
    <t>RV MINNOW</t>
  </si>
  <si>
    <t>RV BOUNTY</t>
  </si>
  <si>
    <t>RV PEQUOD</t>
  </si>
  <si>
    <t>Total Salaries, Wages, and Fringe Benefits</t>
  </si>
  <si>
    <t>Domestic</t>
  </si>
  <si>
    <t>Subtotal</t>
  </si>
  <si>
    <t>UNA to San Diego, CA RT - MINNOW</t>
  </si>
  <si>
    <t>Foreign</t>
  </si>
  <si>
    <t>UNA to Samoa RT - RV PEQUOD</t>
  </si>
  <si>
    <t>UNA to Japan RT - RV PEQUOD</t>
  </si>
  <si>
    <r>
      <t>Total travel cost</t>
    </r>
    <r>
      <rPr>
        <vertAlign val="superscript"/>
        <sz val="10"/>
        <rFont val="Arial"/>
        <family val="2"/>
      </rPr>
      <t>1</t>
    </r>
  </si>
  <si>
    <r>
      <rPr>
        <vertAlign val="superscript"/>
        <sz val="8"/>
        <rFont val="Arial"/>
        <family val="2"/>
      </rPr>
      <t xml:space="preserve">1 </t>
    </r>
    <r>
      <rPr>
        <sz val="8"/>
        <rFont val="Arial"/>
        <family val="2"/>
      </rPr>
      <t>This total only included for NSF reference.</t>
    </r>
  </si>
  <si>
    <t>Shipboard Deck Supplies</t>
  </si>
  <si>
    <t>Shipboard Lab Supplies</t>
  </si>
  <si>
    <t>Underway seawater system calibrations</t>
  </si>
  <si>
    <t>coring supplies &amp; repair</t>
  </si>
  <si>
    <t>dredging supplies and repair</t>
  </si>
  <si>
    <t>computer hardware</t>
  </si>
  <si>
    <t>CTD supplies</t>
  </si>
  <si>
    <t>CTD/Sensor Calibration</t>
  </si>
  <si>
    <t>ADCP supplies</t>
  </si>
  <si>
    <t>Echosounder Supplies</t>
  </si>
  <si>
    <t>Magnetometer supplies</t>
  </si>
  <si>
    <t>Multibeam Consumables and spares</t>
  </si>
  <si>
    <t>Radioisotope swipe supplies</t>
  </si>
  <si>
    <t>printer &amp; copier consumables</t>
  </si>
  <si>
    <t>POS/MV &amp; IMU Maintenance</t>
  </si>
  <si>
    <t>CTD Frame repair</t>
  </si>
  <si>
    <t>UNA computer network consultant services</t>
  </si>
  <si>
    <t>Technician Training</t>
  </si>
  <si>
    <t>Vessel</t>
  </si>
  <si>
    <t>Ku / C</t>
  </si>
  <si>
    <t>Ku</t>
  </si>
  <si>
    <t>C</t>
  </si>
  <si>
    <t xml:space="preserve">RV Minnow - Ku Band - 95 days * $300
RV BOUNTY - C-Band - 185 days * $400
RV PEQUOD - C-Band - 185 days * $400
</t>
  </si>
  <si>
    <t>Applicable Direct Cost</t>
  </si>
  <si>
    <t>Indirect costs do not apply to item IIDa "UNA computer network consultant services" $12,000</t>
  </si>
  <si>
    <t># of Days</t>
  </si>
  <si>
    <t>NOTE:
- The sum of the number of operating days * day rate for each ship should equal the total budget</t>
  </si>
  <si>
    <t>Indirect HSN cost at IDC rate:</t>
  </si>
  <si>
    <t>Total HiSeasNet Deduction</t>
  </si>
  <si>
    <t>Carry-Forward Balance (CF Balance) is calculated by the following formula:
(Days Completed previous year - Days Funded previous year)*Previous year Day Rate
HiSeasNet Carry Forward (HSN CF) is calculated by the following formula:
(Days Funded - Days Completed) *HSN Rate
HiSeasNet Indirect Costs (HSN IDC) are calculated by the following formula:
HSN CF * Indirect rate (if applicable)
Total Basic Services Carry-Forward (Total CF) is the sum of the CF Balance + HSN CF + HSN IDC</t>
  </si>
  <si>
    <t>Total Reductions/Additions to NSF Request (A+B+C)</t>
  </si>
  <si>
    <t>Funds from Other Sources (V.A)</t>
  </si>
  <si>
    <t>HiSeasNet Deduction (V.B)</t>
  </si>
  <si>
    <t>Basic Services Carry-Forward (CF) (V.C)</t>
  </si>
  <si>
    <t>Final NSF Basic Services Request (IV.C + V.D)</t>
  </si>
  <si>
    <t>Total Program costs (I+II+III)</t>
  </si>
  <si>
    <t>Total Reductions/Additions to NSF Budget</t>
  </si>
  <si>
    <t>NOTE:  Final Basic Services Request is calculate by the following formula:
Total Program Budget (IV.C) + Total Reductions/Additions to NSF Request (V.D)</t>
  </si>
  <si>
    <r>
      <t>NSF Basic Services Request</t>
    </r>
    <r>
      <rPr>
        <sz val="10"/>
        <rFont val="Arial"/>
        <family val="2"/>
      </rPr>
      <t xml:space="preserve"> (Table 4.3.VI)</t>
    </r>
  </si>
  <si>
    <t>5.2.1</t>
  </si>
  <si>
    <t>Scanfish</t>
  </si>
  <si>
    <t>5.2.2</t>
  </si>
  <si>
    <t>Multichannel Seismic</t>
  </si>
  <si>
    <t>Table 5.2.1</t>
  </si>
  <si>
    <t>Dr Doe/USD</t>
  </si>
  <si>
    <t>RV Bounty</t>
  </si>
  <si>
    <t># Operating Days</t>
  </si>
  <si>
    <t>Dr. Jane Biologist</t>
  </si>
  <si>
    <t>Sam Scan</t>
  </si>
  <si>
    <t>Sr. Tech</t>
  </si>
  <si>
    <t>Florence Fish</t>
  </si>
  <si>
    <t>UNA to Japan RT - RV Bounty</t>
  </si>
  <si>
    <t xml:space="preserve">I. </t>
  </si>
  <si>
    <t>Operating Days</t>
  </si>
  <si>
    <t>Machine Shop charges</t>
  </si>
  <si>
    <t>Indirect Cost Rate (%)</t>
  </si>
  <si>
    <t>General materials and supplies</t>
  </si>
  <si>
    <t>Equipment</t>
  </si>
  <si>
    <t>Calibrations</t>
  </si>
  <si>
    <t>Freight, Shipping Customs &amp; Agency Fees</t>
  </si>
  <si>
    <t>Machine Shop Fees</t>
  </si>
  <si>
    <t>Streamer winch repair</t>
  </si>
  <si>
    <t>UNA IT Support</t>
  </si>
  <si>
    <t>The indirect cost rate does not apply to the machine shop fees (item III.B.e) because it was already included in their rates.</t>
  </si>
  <si>
    <t>IV.</t>
  </si>
  <si>
    <t># Operating Days</t>
    <phoneticPr fontId="11" type="noConversion"/>
  </si>
  <si>
    <t>Total NSF Days</t>
    <phoneticPr fontId="11" type="noConversion"/>
  </si>
  <si>
    <t>non-NSF Projects</t>
    <phoneticPr fontId="11" type="noConversion"/>
  </si>
  <si>
    <t>Months Ashore</t>
    <phoneticPr fontId="2" type="noConversion"/>
  </si>
  <si>
    <t>Months at Sea</t>
    <phoneticPr fontId="2" type="noConversion"/>
  </si>
  <si>
    <t xml:space="preserve">Total Months </t>
    <phoneticPr fontId="2" type="noConversion"/>
  </si>
  <si>
    <t>Total Salaries</t>
    <phoneticPr fontId="11" type="noConversion"/>
  </si>
  <si>
    <t>III.</t>
  </si>
  <si>
    <t>b.</t>
    <phoneticPr fontId="11" type="noConversion"/>
  </si>
  <si>
    <t>c.</t>
    <phoneticPr fontId="11" type="noConversion"/>
  </si>
  <si>
    <t>f.</t>
    <phoneticPr fontId="11" type="noConversion"/>
  </si>
  <si>
    <t>h.</t>
    <phoneticPr fontId="11" type="noConversion"/>
  </si>
  <si>
    <t>Total Direct Costs (I+II)</t>
    <phoneticPr fontId="11" type="noConversion"/>
  </si>
  <si>
    <t>Amount</t>
    <phoneticPr fontId="11" type="noConversion"/>
  </si>
  <si>
    <t>Rate</t>
    <phoneticPr fontId="11" type="noConversion"/>
  </si>
  <si>
    <t>Total</t>
    <phoneticPr fontId="11" type="noConversion"/>
  </si>
  <si>
    <t>IV. Total Indirect Costs</t>
  </si>
  <si>
    <t xml:space="preserve">Total Program Budget (Total Direct Costs + Indirect Costs) </t>
  </si>
  <si>
    <r>
      <t>Daily Rate for System</t>
    </r>
    <r>
      <rPr>
        <sz val="12"/>
        <rFont val="Arial"/>
        <family val="2"/>
      </rPr>
      <t xml:space="preserve"> (if applicable)</t>
    </r>
  </si>
  <si>
    <t>V.</t>
  </si>
  <si>
    <t>Lost</t>
    <phoneticPr fontId="2" type="noConversion"/>
  </si>
  <si>
    <t>Table 5.2.2</t>
  </si>
  <si>
    <t>Multi-channel Seismics</t>
  </si>
  <si>
    <t>Dr. Rocks</t>
  </si>
  <si>
    <t>R/V PEQUOD</t>
  </si>
  <si>
    <t>Dr. Jane Geologist</t>
  </si>
  <si>
    <t>R/V Bounty</t>
  </si>
  <si>
    <t>Mac Multi</t>
  </si>
  <si>
    <t>Chanel Channel</t>
  </si>
  <si>
    <t>UNA to Samoa</t>
  </si>
  <si>
    <t>UNA to Saipan</t>
  </si>
  <si>
    <t>Streamer Winch Repair</t>
  </si>
  <si>
    <t>Marine Technician</t>
  </si>
  <si>
    <r>
      <t xml:space="preserve">Technician Last Name </t>
    </r>
    <r>
      <rPr>
        <sz val="10"/>
        <rFont val="Arial"/>
        <family val="2"/>
      </rPr>
      <t>(if known)</t>
    </r>
  </si>
  <si>
    <r>
      <rPr>
        <b/>
        <sz val="10"/>
        <rFont val="Arial"/>
        <family val="2"/>
      </rPr>
      <t>Previously Funded Days</t>
    </r>
    <r>
      <rPr>
        <sz val="10"/>
        <rFont val="Arial"/>
        <family val="2"/>
      </rPr>
      <t xml:space="preserve"> (mob, demob, at-sea, ashore &amp; travel days</t>
    </r>
    <r>
      <rPr>
        <vertAlign val="superscript"/>
        <sz val="10"/>
        <rFont val="Arial"/>
        <family val="2"/>
      </rPr>
      <t>2</t>
    </r>
    <r>
      <rPr>
        <sz val="10"/>
        <rFont val="Arial"/>
        <family val="2"/>
      </rPr>
      <t>)</t>
    </r>
  </si>
  <si>
    <r>
      <rPr>
        <b/>
        <sz val="10"/>
        <rFont val="Arial"/>
        <family val="2"/>
      </rPr>
      <t>Loaded Salary /Day</t>
    </r>
    <r>
      <rPr>
        <sz val="10"/>
        <rFont val="Arial"/>
        <family val="2"/>
      </rPr>
      <t xml:space="preserve">
(Salary, OT, Fringe, IDC)</t>
    </r>
  </si>
  <si>
    <r>
      <rPr>
        <b/>
        <sz val="10"/>
        <rFont val="Arial"/>
        <family val="2"/>
      </rPr>
      <t>Est. Travel Costs</t>
    </r>
    <r>
      <rPr>
        <vertAlign val="superscript"/>
        <sz val="10"/>
        <rFont val="Arial"/>
        <family val="2"/>
      </rPr>
      <t>3</t>
    </r>
    <r>
      <rPr>
        <sz val="10"/>
        <rFont val="Arial"/>
        <family val="2"/>
      </rPr>
      <t xml:space="preserve"> (Travel + IDC)</t>
    </r>
  </si>
  <si>
    <t>Tech Pool and Institutional Technician Exchanges</t>
  </si>
  <si>
    <t>Please include exchanges from the previous year to account for any Carry forward</t>
  </si>
  <si>
    <t>Technicians borrowed (received from either the Pool or another institution)</t>
  </si>
  <si>
    <t>Technicians loaned (sent to another institution)</t>
  </si>
  <si>
    <t>Frank</t>
  </si>
  <si>
    <t>NSF</t>
  </si>
  <si>
    <t>Pequod/Squids/Sciman</t>
  </si>
  <si>
    <t>Bounty/Chem Drone/Jones</t>
  </si>
  <si>
    <t>Smithson</t>
  </si>
  <si>
    <t>Minnow/Solar/Doe</t>
  </si>
  <si>
    <t>Allen</t>
  </si>
  <si>
    <t>Boatface/Geochem/Jekyll</t>
  </si>
  <si>
    <t>Total Technician Exchange</t>
  </si>
  <si>
    <r>
      <t>NSF Tech Exchange &amp; Tech Pool Use CF</t>
    </r>
    <r>
      <rPr>
        <sz val="10"/>
        <rFont val="Arial"/>
        <family val="2"/>
      </rPr>
      <t xml:space="preserve"> (Table 6.1)</t>
    </r>
  </si>
  <si>
    <t>Marjorie Manager</t>
  </si>
  <si>
    <t>Marine Technician Manager</t>
  </si>
  <si>
    <t>John Tech</t>
  </si>
  <si>
    <t>Sr. Marine Technician</t>
  </si>
  <si>
    <t>Sally Skipjack</t>
  </si>
  <si>
    <t>Seymor Salmon</t>
  </si>
  <si>
    <t>Computer Technician</t>
  </si>
  <si>
    <t>Thomas Tuna</t>
  </si>
  <si>
    <t>Electronics Technician</t>
  </si>
  <si>
    <t>Calendar months are computed on a 22-day month. At-sea months reflect the total number of days at sea divided by 22. Time ashore is calculated by subtracting at-sea time from total months; it includes vacation and holiday time.</t>
  </si>
  <si>
    <t>At sea, Marine Technicians work 12 hour shifts/day.  On shore, MTs standardly work 8 hours/day.  On occasion (eg mob and demob), the technicians will work overtime ashore.</t>
  </si>
  <si>
    <t xml:space="preserve">No unusual amounts of overtime or sea-duty are expected.   </t>
  </si>
  <si>
    <t>Overtime is paid at 1.5x regular pay for any time over 40 hours per week.</t>
  </si>
  <si>
    <t>Explain any unusual amounts of overtime or sea-duty anticipated</t>
  </si>
  <si>
    <t xml:space="preserve">The standard Marine Technician complement is 2 technicians on both the RV Pequod and the RV Bounty.  Only one Marine Technician sails on the RV Minnow.   The following projects are requiring Marine Technician support above the standard complement:
RV Pequod:
Dr. Sally Scientist.  Dr. Scientist’s cruise will have 7 different science groups onboard and will be 24 hour operations on deck as well as intense computer/comms and multibeam work.  There are not enough skilled technicians within the science party to fulfill the deck duties so we will sail 2 Marine Technicians and 1 Computer technician on this cruise.
RV Minnow
Dr. Brandi Biologist.  Dr. Biologist’s cruise will be conducting 24 hour deck operations without sufficient science-party expertise.  Thus, we will be sailing 2 Marine Technicians on this cruise to each cover the 12hour shifts.  
</t>
  </si>
  <si>
    <t>NOTE:  Be sure to add any expected Tech Exchange and/or Tech Pool usage necessary to support the year's science in Table 6.1.</t>
  </si>
  <si>
    <t>Total NSF SS Request</t>
  </si>
  <si>
    <t>Please Explain the Tech-Exchanges and Tech Pool Usage</t>
  </si>
  <si>
    <t>Multichannel seismics</t>
  </si>
  <si>
    <t>Surprise/ProjectA/Neda</t>
  </si>
  <si>
    <t>For borrowed technicians a loaded salary was calculated from the averaged salaries of our own technicians. $500 is the average rate per day per technician for our institution.
 - 2998 Squids project aboard R/V Pequod was an unplanned substitution when one of our own techs suffered an injury and thankfully Frank was able to help us out from Other Institute. The cruise did not take place out of our own port and estimated travel costs of sending our own technician are included.
 - 2998 Chem Drone project aboard R/V Bounty was previously funded in last year's budget to include a Pool technician, but was shortened due to unscheduled ship maintenance. The project did not take place out of our home port so estimated travel costs as if one of our technicians had sailed were already included in the previous year's budget and are not included here.
 - 2999 Solar project aboard R/V Minnow will require a Pool technician to cover a staffing shortage. The project will utilize our home port so travel costs are not included.
 Technician Johns will be loaned during our slow season for the following projects, Johns actual loaded salary is used for calculate totals
 - 2999 Geochem project for Other Institution aboard R/V 
 - 2999 ProjectA project for Thisaway Ocean Observatory aboard R/V Surprise</t>
  </si>
  <si>
    <t>Total Basic Services Carry-Forward</t>
  </si>
  <si>
    <t>Tech</t>
  </si>
  <si>
    <r>
      <rPr>
        <b/>
        <sz val="10"/>
        <rFont val="Arial"/>
        <family val="2"/>
      </rPr>
      <t xml:space="preserve">Days Used / Proposed </t>
    </r>
    <r>
      <rPr>
        <sz val="10"/>
        <rFont val="Arial"/>
        <family val="2"/>
      </rPr>
      <t>(mob, demob, at-sea, ashore &amp; travel days</t>
    </r>
    <r>
      <rPr>
        <vertAlign val="superscript"/>
        <sz val="10"/>
        <rFont val="Arial"/>
        <family val="2"/>
      </rPr>
      <t>1</t>
    </r>
    <r>
      <rPr>
        <sz val="10"/>
        <rFont val="Arial"/>
        <family val="2"/>
      </rPr>
      <t>)</t>
    </r>
  </si>
  <si>
    <r>
      <rPr>
        <vertAlign val="superscript"/>
        <sz val="10"/>
        <rFont val="Arial"/>
        <family val="2"/>
      </rPr>
      <t>1</t>
    </r>
    <r>
      <rPr>
        <sz val="10"/>
        <rFont val="Arial"/>
        <family val="2"/>
      </rPr>
      <t xml:space="preserve"> The total number of days the technician is required, for past cruises use the actual number of days used, for future cruises, use the number of days proposed.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</si>
</sst>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quot;$&quot;#,##0"/>
  </numFmts>
  <fonts count="23" x14ac:knownFonts="1">
    <font>
      <sz val="10"/>
      <name val="Arial"/>
    </font>
    <font>
      <sz val="10"/>
      <name val="Arial"/>
      <family val="2"/>
    </font>
    <font>
      <sz val="8"/>
      <name val="Arial"/>
      <family val="2"/>
    </font>
    <font>
      <b/>
      <sz val="10"/>
      <name val="Arial"/>
      <family val="2"/>
    </font>
    <font>
      <sz val="9"/>
      <name val="Arial"/>
      <family val="2"/>
    </font>
    <font>
      <b/>
      <sz val="12"/>
      <name val="Arial"/>
      <family val="2"/>
    </font>
    <font>
      <sz val="12"/>
      <name val="Arial"/>
      <family val="2"/>
    </font>
    <font>
      <i/>
      <sz val="10"/>
      <name val="Arial"/>
      <family val="2"/>
    </font>
    <font>
      <b/>
      <sz val="11"/>
      <name val="Arial"/>
      <family val="2"/>
    </font>
    <font>
      <sz val="11"/>
      <name val="Arial"/>
      <family val="2"/>
    </font>
    <font>
      <sz val="10"/>
      <color indexed="10"/>
      <name val="Arial"/>
      <family val="2"/>
    </font>
    <font>
      <sz val="8"/>
      <name val="Verdana"/>
      <family val="2"/>
    </font>
    <font>
      <b/>
      <i/>
      <sz val="10"/>
      <name val="Arial"/>
      <family val="2"/>
    </font>
    <font>
      <b/>
      <vertAlign val="superscript"/>
      <sz val="10"/>
      <name val="Arial"/>
      <family val="2"/>
    </font>
    <font>
      <b/>
      <sz val="10"/>
      <color indexed="10"/>
      <name val="Arial"/>
      <family val="2"/>
    </font>
    <font>
      <sz val="10"/>
      <name val="Verdana"/>
      <family val="2"/>
    </font>
    <font>
      <sz val="10"/>
      <color indexed="48"/>
      <name val="Arial"/>
      <family val="2"/>
    </font>
    <font>
      <sz val="10"/>
      <color indexed="23"/>
      <name val="Arial"/>
      <family val="2"/>
    </font>
    <font>
      <b/>
      <sz val="9"/>
      <name val="Arial"/>
      <family val="2"/>
    </font>
    <font>
      <i/>
      <sz val="9"/>
      <name val="Arial"/>
      <family val="2"/>
    </font>
    <font>
      <vertAlign val="superscript"/>
      <sz val="10"/>
      <name val="Arial"/>
      <family val="2"/>
    </font>
    <font>
      <b/>
      <sz val="14"/>
      <name val="Arial"/>
      <family val="2"/>
    </font>
    <font>
      <vertAlign val="superscript"/>
      <sz val="8"/>
      <name val="Arial"/>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CCFFCC"/>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top/>
      <bottom style="medium">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hair">
        <color indexed="64"/>
      </left>
      <right style="hair">
        <color indexed="64"/>
      </right>
      <top style="medium">
        <color indexed="64"/>
      </top>
      <bottom style="hair">
        <color indexed="64"/>
      </bottom>
      <diagonal/>
    </border>
    <border>
      <left/>
      <right/>
      <top style="hair">
        <color indexed="64"/>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style="thin">
        <color indexed="64"/>
      </top>
      <bottom/>
      <diagonal/>
    </border>
    <border>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55"/>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23"/>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23"/>
      </right>
      <top/>
      <bottom style="thin">
        <color indexed="64"/>
      </bottom>
      <diagonal/>
    </border>
    <border>
      <left style="thin">
        <color indexed="23"/>
      </left>
      <right style="thin">
        <color indexed="23"/>
      </right>
      <top style="thin">
        <color indexed="23"/>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653">
    <xf numFmtId="0" fontId="0" fillId="0" borderId="0" xfId="0"/>
    <xf numFmtId="0" fontId="0" fillId="0" borderId="0" xfId="0" applyAlignment="1">
      <alignment wrapText="1"/>
    </xf>
    <xf numFmtId="0" fontId="0" fillId="0" borderId="2" xfId="0" applyBorder="1"/>
    <xf numFmtId="0" fontId="2" fillId="0" borderId="0" xfId="0" applyFont="1"/>
    <xf numFmtId="0" fontId="2" fillId="0" borderId="2" xfId="0" applyFont="1" applyBorder="1"/>
    <xf numFmtId="0" fontId="3" fillId="0" borderId="0" xfId="0" applyFont="1"/>
    <xf numFmtId="0" fontId="2" fillId="0" borderId="0" xfId="0" applyFont="1" applyAlignment="1">
      <alignment horizontal="center"/>
    </xf>
    <xf numFmtId="0" fontId="2" fillId="0" borderId="2" xfId="0" applyFont="1" applyBorder="1" applyAlignment="1">
      <alignment horizontal="center"/>
    </xf>
    <xf numFmtId="0" fontId="0" fillId="0" borderId="0" xfId="0" applyAlignment="1">
      <alignment horizontal="center"/>
    </xf>
    <xf numFmtId="0" fontId="0" fillId="0" borderId="0" xfId="0" applyAlignment="1">
      <alignment horizontal="left"/>
    </xf>
    <xf numFmtId="0" fontId="4" fillId="0" borderId="0" xfId="0" applyFont="1"/>
    <xf numFmtId="0" fontId="4" fillId="0" borderId="0" xfId="0" applyFont="1" applyAlignment="1">
      <alignment horizontal="center"/>
    </xf>
    <xf numFmtId="0" fontId="4" fillId="0" borderId="2" xfId="0" applyFont="1" applyBorder="1"/>
    <xf numFmtId="164" fontId="2" fillId="0" borderId="2" xfId="1" applyNumberFormat="1" applyFont="1" applyBorder="1"/>
    <xf numFmtId="164" fontId="0" fillId="0" borderId="0" xfId="1" applyNumberFormat="1" applyFont="1"/>
    <xf numFmtId="164" fontId="2" fillId="0" borderId="0" xfId="1" applyNumberFormat="1" applyFont="1" applyAlignment="1">
      <alignment horizontal="center"/>
    </xf>
    <xf numFmtId="164" fontId="4" fillId="0" borderId="0" xfId="1" applyNumberFormat="1" applyFont="1"/>
    <xf numFmtId="164" fontId="2" fillId="0" borderId="0" xfId="1" applyNumberFormat="1" applyFont="1"/>
    <xf numFmtId="0" fontId="0" fillId="0" borderId="0" xfId="0" applyBorder="1" applyAlignment="1">
      <alignment horizontal="center"/>
    </xf>
    <xf numFmtId="0" fontId="5" fillId="0" borderId="0" xfId="0" applyFont="1"/>
    <xf numFmtId="0" fontId="2" fillId="0" borderId="0" xfId="0" applyFont="1" applyBorder="1" applyAlignment="1">
      <alignment horizontal="center" wrapText="1"/>
    </xf>
    <xf numFmtId="0" fontId="0" fillId="0" borderId="0" xfId="0" applyBorder="1"/>
    <xf numFmtId="164" fontId="2" fillId="0" borderId="0" xfId="1" applyNumberFormat="1" applyFont="1" applyBorder="1"/>
    <xf numFmtId="0" fontId="8" fillId="0" borderId="0" xfId="0" applyFont="1"/>
    <xf numFmtId="164" fontId="8" fillId="0" borderId="0" xfId="1" applyNumberFormat="1" applyFont="1"/>
    <xf numFmtId="0" fontId="0" fillId="2" borderId="3" xfId="0" applyFill="1" applyBorder="1"/>
    <xf numFmtId="164" fontId="0" fillId="0" borderId="0" xfId="1" applyNumberFormat="1" applyFont="1" applyFill="1"/>
    <xf numFmtId="0" fontId="4" fillId="2" borderId="4" xfId="0" applyFont="1" applyFill="1" applyBorder="1"/>
    <xf numFmtId="0" fontId="4" fillId="2" borderId="3" xfId="0" applyFont="1" applyFill="1" applyBorder="1"/>
    <xf numFmtId="0" fontId="4" fillId="2" borderId="5" xfId="0" applyFont="1" applyFill="1" applyBorder="1"/>
    <xf numFmtId="164" fontId="0" fillId="0" borderId="0" xfId="1" applyNumberFormat="1" applyFont="1" applyBorder="1"/>
    <xf numFmtId="0" fontId="3" fillId="0" borderId="0" xfId="0" applyFont="1" applyAlignment="1">
      <alignment horizontal="right"/>
    </xf>
    <xf numFmtId="0" fontId="3" fillId="0" borderId="0" xfId="0" applyFont="1" applyAlignment="1">
      <alignment horizontal="center"/>
    </xf>
    <xf numFmtId="0" fontId="2" fillId="0" borderId="0" xfId="0" applyFont="1" applyBorder="1"/>
    <xf numFmtId="0" fontId="2" fillId="0" borderId="0" xfId="0" applyFont="1" applyBorder="1" applyAlignment="1"/>
    <xf numFmtId="164" fontId="4" fillId="0" borderId="5" xfId="1" applyNumberFormat="1" applyFont="1" applyFill="1" applyBorder="1"/>
    <xf numFmtId="164" fontId="4" fillId="0" borderId="3" xfId="1" applyNumberFormat="1" applyFont="1" applyFill="1" applyBorder="1"/>
    <xf numFmtId="0" fontId="0" fillId="2" borderId="3" xfId="0" applyFill="1" applyBorder="1" applyAlignment="1">
      <alignment horizontal="center"/>
    </xf>
    <xf numFmtId="0" fontId="4" fillId="0" borderId="0" xfId="0" applyFont="1" applyBorder="1" applyAlignment="1"/>
    <xf numFmtId="0" fontId="4" fillId="0" borderId="0" xfId="0" applyFont="1" applyBorder="1"/>
    <xf numFmtId="164" fontId="2" fillId="0" borderId="6" xfId="0" applyNumberFormat="1" applyFont="1" applyBorder="1" applyAlignment="1"/>
    <xf numFmtId="0" fontId="3" fillId="0" borderId="0" xfId="0" applyFont="1" applyFill="1" applyAlignment="1">
      <alignment horizontal="left"/>
    </xf>
    <xf numFmtId="0" fontId="0" fillId="0" borderId="7" xfId="0" applyBorder="1"/>
    <xf numFmtId="0" fontId="0" fillId="0" borderId="2" xfId="0" applyBorder="1" applyAlignment="1">
      <alignment horizontal="center" wrapText="1"/>
    </xf>
    <xf numFmtId="0" fontId="2" fillId="2" borderId="0" xfId="0" applyFont="1" applyFill="1" applyAlignment="1">
      <alignment wrapText="1"/>
    </xf>
    <xf numFmtId="0" fontId="2" fillId="2" borderId="0" xfId="0" applyFont="1" applyFill="1" applyAlignment="1">
      <alignment horizontal="center" wrapText="1"/>
    </xf>
    <xf numFmtId="165" fontId="3" fillId="0" borderId="0" xfId="0" applyNumberFormat="1" applyFont="1" applyFill="1" applyAlignment="1">
      <alignment horizontal="center"/>
    </xf>
    <xf numFmtId="165" fontId="0" fillId="0" borderId="0" xfId="0" applyNumberFormat="1" applyAlignment="1">
      <alignment horizontal="center"/>
    </xf>
    <xf numFmtId="0" fontId="3" fillId="2" borderId="0" xfId="0" applyFont="1" applyFill="1"/>
    <xf numFmtId="0" fontId="6" fillId="0" borderId="0" xfId="0" applyFont="1"/>
    <xf numFmtId="0" fontId="0" fillId="0" borderId="0" xfId="0" applyAlignment="1">
      <alignment horizontal="right"/>
    </xf>
    <xf numFmtId="0" fontId="2" fillId="0" borderId="2" xfId="0" applyFont="1" applyBorder="1" applyAlignment="1">
      <alignment horizontal="left" wrapText="1"/>
    </xf>
    <xf numFmtId="0" fontId="2" fillId="0" borderId="2" xfId="0" applyFont="1" applyBorder="1" applyAlignment="1">
      <alignment wrapText="1"/>
    </xf>
    <xf numFmtId="0" fontId="0" fillId="0" borderId="0" xfId="0" applyFill="1" applyBorder="1" applyAlignment="1">
      <alignment horizontal="center"/>
    </xf>
    <xf numFmtId="0" fontId="12" fillId="2" borderId="0" xfId="0" applyFont="1" applyFill="1" applyAlignment="1">
      <alignment horizontal="left"/>
    </xf>
    <xf numFmtId="0" fontId="3" fillId="0" borderId="2" xfId="0" applyFont="1" applyBorder="1" applyAlignment="1">
      <alignment horizontal="center" wrapText="1"/>
    </xf>
    <xf numFmtId="0" fontId="0" fillId="2" borderId="0" xfId="0" applyFill="1"/>
    <xf numFmtId="0" fontId="0" fillId="0" borderId="2" xfId="0" applyFill="1" applyBorder="1"/>
    <xf numFmtId="0" fontId="3" fillId="0" borderId="0" xfId="0" applyFont="1" applyBorder="1" applyAlignment="1">
      <alignment horizontal="left"/>
    </xf>
    <xf numFmtId="0" fontId="3" fillId="0" borderId="0"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0" xfId="0" applyFont="1" applyFill="1" applyAlignment="1">
      <alignment horizontal="center"/>
    </xf>
    <xf numFmtId="0" fontId="3" fillId="0" borderId="10" xfId="0" applyFont="1" applyBorder="1" applyAlignment="1">
      <alignment wrapText="1"/>
    </xf>
    <xf numFmtId="0" fontId="3" fillId="0" borderId="9" xfId="0" applyFont="1" applyBorder="1" applyAlignment="1">
      <alignment wrapText="1"/>
    </xf>
    <xf numFmtId="0" fontId="14" fillId="0" borderId="0" xfId="0" applyFont="1"/>
    <xf numFmtId="0" fontId="15" fillId="0" borderId="0" xfId="0" applyFont="1"/>
    <xf numFmtId="0" fontId="0" fillId="2" borderId="4" xfId="0" applyFill="1" applyBorder="1"/>
    <xf numFmtId="164" fontId="0" fillId="0" borderId="0" xfId="1" applyNumberFormat="1" applyFont="1" applyFill="1" applyAlignment="1"/>
    <xf numFmtId="0" fontId="1" fillId="0" borderId="0" xfId="0" applyFont="1" applyFill="1" applyAlignment="1">
      <alignment wrapText="1"/>
    </xf>
    <xf numFmtId="0" fontId="16" fillId="0" borderId="0" xfId="0" applyFont="1" applyFill="1" applyAlignment="1">
      <alignment wrapText="1"/>
    </xf>
    <xf numFmtId="0" fontId="2" fillId="2" borderId="11" xfId="0" applyFont="1" applyFill="1" applyBorder="1" applyAlignment="1">
      <alignment horizontal="center" wrapText="1"/>
    </xf>
    <xf numFmtId="0" fontId="2" fillId="2" borderId="3" xfId="0" applyFont="1" applyFill="1" applyBorder="1" applyAlignment="1">
      <alignment horizontal="center" wrapText="1"/>
    </xf>
    <xf numFmtId="0" fontId="2" fillId="0" borderId="3" xfId="0" applyFont="1" applyFill="1" applyBorder="1" applyAlignment="1">
      <alignment horizontal="center" wrapText="1"/>
    </xf>
    <xf numFmtId="0" fontId="0" fillId="2" borderId="4" xfId="0"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6" xfId="0" applyBorder="1"/>
    <xf numFmtId="0" fontId="1" fillId="0" borderId="0" xfId="0" applyFont="1"/>
    <xf numFmtId="164" fontId="0" fillId="0" borderId="0" xfId="1" applyNumberFormat="1" applyFont="1" applyBorder="1" applyAlignment="1">
      <alignment horizontal="left"/>
    </xf>
    <xf numFmtId="0" fontId="1" fillId="2" borderId="4" xfId="0" applyFont="1" applyFill="1" applyBorder="1"/>
    <xf numFmtId="0" fontId="4" fillId="0" borderId="0" xfId="0" applyFont="1" applyFill="1" applyBorder="1" applyAlignment="1">
      <alignment horizontal="center"/>
    </xf>
    <xf numFmtId="0" fontId="0" fillId="0" borderId="0" xfId="0" applyFill="1" applyBorder="1" applyAlignment="1"/>
    <xf numFmtId="164" fontId="2" fillId="0" borderId="0" xfId="0" applyNumberFormat="1" applyFont="1" applyBorder="1" applyAlignment="1"/>
    <xf numFmtId="0" fontId="0" fillId="0" borderId="0" xfId="0" applyAlignment="1">
      <alignment horizontal="center" wrapText="1"/>
    </xf>
    <xf numFmtId="0" fontId="0" fillId="0" borderId="7" xfId="0" applyBorder="1" applyAlignment="1">
      <alignment wrapText="1"/>
    </xf>
    <xf numFmtId="164" fontId="17" fillId="0" borderId="0" xfId="1" applyNumberFormat="1" applyFont="1" applyFill="1" applyAlignment="1"/>
    <xf numFmtId="164" fontId="9" fillId="0" borderId="0" xfId="1" applyNumberFormat="1" applyFont="1" applyFill="1" applyBorder="1"/>
    <xf numFmtId="164" fontId="0" fillId="0" borderId="0" xfId="1" applyNumberFormat="1" applyFont="1" applyBorder="1" applyAlignment="1">
      <alignment horizontal="center"/>
    </xf>
    <xf numFmtId="0" fontId="9" fillId="0" borderId="0" xfId="0" applyFont="1" applyFill="1"/>
    <xf numFmtId="164" fontId="9" fillId="0" borderId="0" xfId="1" applyNumberFormat="1" applyFont="1" applyFill="1"/>
    <xf numFmtId="164" fontId="3" fillId="0" borderId="0" xfId="1" applyNumberFormat="1" applyFont="1" applyBorder="1"/>
    <xf numFmtId="164" fontId="3" fillId="0" borderId="0" xfId="1" applyNumberFormat="1" applyFont="1" applyFill="1" applyBorder="1" applyAlignment="1">
      <alignment horizontal="center"/>
    </xf>
    <xf numFmtId="0" fontId="1" fillId="2" borderId="4" xfId="0" applyFont="1" applyFill="1" applyBorder="1" applyAlignment="1">
      <alignment wrapText="1"/>
    </xf>
    <xf numFmtId="0" fontId="1" fillId="2" borderId="3" xfId="0" applyFont="1" applyFill="1" applyBorder="1"/>
    <xf numFmtId="0" fontId="1" fillId="2" borderId="3" xfId="0" applyFont="1" applyFill="1" applyBorder="1" applyAlignment="1">
      <alignment wrapText="1"/>
    </xf>
    <xf numFmtId="164" fontId="1" fillId="2" borderId="4" xfId="1" applyNumberFormat="1" applyFont="1" applyFill="1" applyBorder="1"/>
    <xf numFmtId="164" fontId="1" fillId="2" borderId="3" xfId="1" applyNumberFormat="1" applyFont="1" applyFill="1" applyBorder="1"/>
    <xf numFmtId="0" fontId="4" fillId="0" borderId="5" xfId="0" applyFont="1" applyFill="1" applyBorder="1" applyAlignment="1">
      <alignment horizontal="center"/>
    </xf>
    <xf numFmtId="0" fontId="5" fillId="0" borderId="0" xfId="0" applyFont="1" applyAlignment="1">
      <alignment horizontal="left"/>
    </xf>
    <xf numFmtId="164" fontId="6" fillId="3" borderId="14" xfId="1" applyNumberFormat="1" applyFont="1" applyFill="1" applyBorder="1"/>
    <xf numFmtId="164" fontId="8" fillId="3" borderId="1" xfId="1" applyNumberFormat="1" applyFont="1" applyFill="1" applyBorder="1"/>
    <xf numFmtId="0" fontId="3" fillId="0" borderId="15" xfId="0" applyFont="1" applyBorder="1" applyAlignment="1">
      <alignment wrapText="1"/>
    </xf>
    <xf numFmtId="0" fontId="3" fillId="0" borderId="15" xfId="0" applyFont="1" applyBorder="1"/>
    <xf numFmtId="0" fontId="0" fillId="2" borderId="5" xfId="0" applyFill="1" applyBorder="1"/>
    <xf numFmtId="164" fontId="0" fillId="2" borderId="5" xfId="1" applyNumberFormat="1" applyFont="1" applyFill="1" applyBorder="1"/>
    <xf numFmtId="164" fontId="0" fillId="2" borderId="3" xfId="1" applyNumberFormat="1" applyFont="1" applyFill="1" applyBorder="1"/>
    <xf numFmtId="164" fontId="8" fillId="0" borderId="0" xfId="1" applyNumberFormat="1" applyFont="1" applyAlignment="1">
      <alignment horizontal="left" indent="1"/>
    </xf>
    <xf numFmtId="164" fontId="5" fillId="0" borderId="0" xfId="1" applyNumberFormat="1" applyFont="1"/>
    <xf numFmtId="164" fontId="0" fillId="0" borderId="5" xfId="1" applyNumberFormat="1" applyFont="1" applyFill="1" applyBorder="1"/>
    <xf numFmtId="164" fontId="3" fillId="4" borderId="0" xfId="1" applyNumberFormat="1" applyFont="1" applyFill="1" applyBorder="1"/>
    <xf numFmtId="164" fontId="4" fillId="2" borderId="3" xfId="1" applyNumberFormat="1" applyFont="1" applyFill="1" applyBorder="1"/>
    <xf numFmtId="164" fontId="4" fillId="2" borderId="4" xfId="1" applyNumberFormat="1" applyFont="1" applyFill="1" applyBorder="1"/>
    <xf numFmtId="164" fontId="3" fillId="0" borderId="0" xfId="1" applyNumberFormat="1" applyFont="1" applyFill="1" applyBorder="1"/>
    <xf numFmtId="164" fontId="0" fillId="0" borderId="16" xfId="1" applyNumberFormat="1" applyFont="1" applyBorder="1"/>
    <xf numFmtId="164" fontId="10" fillId="0" borderId="0" xfId="1" applyNumberFormat="1" applyFont="1"/>
    <xf numFmtId="0" fontId="4" fillId="0" borderId="2" xfId="0" applyFont="1" applyBorder="1" applyAlignment="1">
      <alignment horizontal="center" wrapText="1"/>
    </xf>
    <xf numFmtId="164" fontId="6" fillId="0" borderId="0" xfId="1" applyNumberFormat="1" applyFont="1"/>
    <xf numFmtId="164" fontId="4" fillId="0" borderId="0" xfId="0" applyNumberFormat="1" applyFont="1" applyBorder="1" applyAlignment="1"/>
    <xf numFmtId="164" fontId="9" fillId="0" borderId="0" xfId="1" applyNumberFormat="1" applyFont="1"/>
    <xf numFmtId="164" fontId="3" fillId="0" borderId="0" xfId="0" applyNumberFormat="1" applyFont="1"/>
    <xf numFmtId="164" fontId="1" fillId="2" borderId="4" xfId="1" applyNumberFormat="1" applyFont="1" applyFill="1" applyBorder="1" applyAlignment="1">
      <alignment horizontal="left"/>
    </xf>
    <xf numFmtId="9" fontId="1" fillId="2" borderId="4" xfId="2" applyFont="1" applyFill="1" applyBorder="1" applyAlignment="1">
      <alignment horizontal="center"/>
    </xf>
    <xf numFmtId="0" fontId="7" fillId="2" borderId="18" xfId="0" applyFont="1" applyFill="1" applyBorder="1" applyAlignment="1">
      <alignment horizontal="center" wrapText="1"/>
    </xf>
    <xf numFmtId="0" fontId="0" fillId="2" borderId="3" xfId="0" applyFill="1" applyBorder="1" applyAlignment="1">
      <alignment wrapText="1"/>
    </xf>
    <xf numFmtId="0" fontId="0" fillId="0" borderId="0" xfId="0" applyFill="1" applyBorder="1"/>
    <xf numFmtId="0" fontId="8" fillId="0" borderId="0" xfId="0" applyFont="1" applyFill="1" applyAlignment="1">
      <alignment horizontal="left"/>
    </xf>
    <xf numFmtId="0" fontId="9" fillId="0" borderId="0" xfId="0" applyFont="1"/>
    <xf numFmtId="0" fontId="8" fillId="0" borderId="0" xfId="0" applyFont="1" applyFill="1" applyAlignment="1">
      <alignment horizontal="center"/>
    </xf>
    <xf numFmtId="0" fontId="9" fillId="0" borderId="0" xfId="0" applyFont="1" applyFill="1" applyAlignment="1">
      <alignment horizontal="left"/>
    </xf>
    <xf numFmtId="0" fontId="9" fillId="0" borderId="0" xfId="0" applyFont="1" applyAlignment="1"/>
    <xf numFmtId="0" fontId="8" fillId="0" borderId="0" xfId="0" applyFont="1" applyAlignment="1"/>
    <xf numFmtId="42" fontId="8" fillId="0" borderId="3" xfId="1" applyNumberFormat="1" applyFont="1" applyBorder="1" applyAlignment="1">
      <alignment horizontal="left" wrapText="1" indent="1"/>
    </xf>
    <xf numFmtId="42" fontId="8" fillId="0" borderId="3" xfId="1" applyNumberFormat="1" applyFont="1" applyBorder="1" applyAlignment="1">
      <alignment horizontal="left" indent="1"/>
    </xf>
    <xf numFmtId="42" fontId="8" fillId="2" borderId="3" xfId="1" applyNumberFormat="1" applyFont="1" applyFill="1" applyBorder="1" applyAlignment="1">
      <alignment horizontal="left" indent="1"/>
    </xf>
    <xf numFmtId="0" fontId="4" fillId="2" borderId="5" xfId="0" applyFont="1" applyFill="1" applyBorder="1" applyAlignment="1"/>
    <xf numFmtId="164" fontId="4" fillId="2" borderId="15" xfId="1" applyNumberFormat="1" applyFont="1" applyFill="1" applyBorder="1"/>
    <xf numFmtId="164" fontId="1" fillId="0" borderId="0" xfId="1" applyNumberFormat="1" applyFont="1" applyFill="1"/>
    <xf numFmtId="1" fontId="0" fillId="4" borderId="20" xfId="0" applyNumberFormat="1" applyFill="1" applyBorder="1" applyAlignment="1">
      <alignment wrapText="1"/>
    </xf>
    <xf numFmtId="0" fontId="2" fillId="2" borderId="5" xfId="0" applyFont="1" applyFill="1" applyBorder="1" applyAlignment="1">
      <alignment horizontal="center" wrapText="1"/>
    </xf>
    <xf numFmtId="0" fontId="0" fillId="0" borderId="0" xfId="0" applyFont="1" applyFill="1" applyAlignment="1">
      <alignment wrapText="1"/>
    </xf>
    <xf numFmtId="0" fontId="1" fillId="5" borderId="0" xfId="0" applyFont="1" applyFill="1" applyAlignment="1">
      <alignment wrapText="1"/>
    </xf>
    <xf numFmtId="0" fontId="0" fillId="0" borderId="3" xfId="0" applyBorder="1" applyAlignment="1"/>
    <xf numFmtId="0" fontId="9" fillId="0" borderId="0" xfId="0" applyFont="1" applyAlignment="1"/>
    <xf numFmtId="0" fontId="3" fillId="0" borderId="2" xfId="0" applyFont="1" applyBorder="1" applyAlignment="1">
      <alignment horizontal="center" wrapText="1"/>
    </xf>
    <xf numFmtId="0" fontId="8" fillId="0" borderId="3" xfId="0" applyFont="1" applyBorder="1" applyAlignment="1"/>
    <xf numFmtId="0" fontId="21" fillId="0" borderId="0" xfId="0" applyFont="1"/>
    <xf numFmtId="0" fontId="3" fillId="0" borderId="2" xfId="0" applyFont="1" applyBorder="1" applyAlignment="1">
      <alignment wrapText="1"/>
    </xf>
    <xf numFmtId="0" fontId="3" fillId="0" borderId="0" xfId="0" applyFont="1" applyFill="1" applyBorder="1" applyAlignment="1">
      <alignment wrapText="1"/>
    </xf>
    <xf numFmtId="0" fontId="0" fillId="0" borderId="6" xfId="0" applyFill="1" applyBorder="1"/>
    <xf numFmtId="164" fontId="0" fillId="8" borderId="0" xfId="0" applyNumberFormat="1" applyFill="1"/>
    <xf numFmtId="164" fontId="0" fillId="9" borderId="0" xfId="0" applyNumberFormat="1" applyFill="1"/>
    <xf numFmtId="164" fontId="3" fillId="9" borderId="0" xfId="1" applyNumberFormat="1" applyFont="1" applyFill="1" applyBorder="1"/>
    <xf numFmtId="0" fontId="0" fillId="0" borderId="0" xfId="0" applyAlignment="1"/>
    <xf numFmtId="0" fontId="4" fillId="0" borderId="2" xfId="0" applyFont="1" applyBorder="1" applyAlignment="1">
      <alignment horizontal="center"/>
    </xf>
    <xf numFmtId="0" fontId="0" fillId="0" borderId="2" xfId="0" applyBorder="1" applyAlignment="1">
      <alignment horizontal="center"/>
    </xf>
    <xf numFmtId="0" fontId="4" fillId="0" borderId="3" xfId="0" applyFont="1" applyFill="1" applyBorder="1" applyAlignment="1">
      <alignment horizontal="center"/>
    </xf>
    <xf numFmtId="0" fontId="0" fillId="0" borderId="2" xfId="0" applyBorder="1" applyAlignment="1">
      <alignment horizontal="center" wrapText="1"/>
    </xf>
    <xf numFmtId="0" fontId="3" fillId="0" borderId="0" xfId="0" applyFont="1" applyAlignment="1">
      <alignment horizontal="right"/>
    </xf>
    <xf numFmtId="0" fontId="2" fillId="0" borderId="2" xfId="0" applyFont="1" applyBorder="1" applyAlignment="1">
      <alignment horizontal="center" wrapText="1"/>
    </xf>
    <xf numFmtId="0" fontId="0" fillId="0" borderId="0" xfId="0" applyAlignment="1">
      <alignment horizontal="center"/>
    </xf>
    <xf numFmtId="0" fontId="0" fillId="2" borderId="3" xfId="0" applyFill="1" applyBorder="1" applyAlignment="1"/>
    <xf numFmtId="0" fontId="0" fillId="2" borderId="4" xfId="0" applyFill="1" applyBorder="1" applyAlignment="1"/>
    <xf numFmtId="0" fontId="0" fillId="0" borderId="0" xfId="0" applyBorder="1" applyAlignment="1">
      <alignment horizontal="center" wrapText="1"/>
    </xf>
    <xf numFmtId="0" fontId="4" fillId="2" borderId="3" xfId="0" applyFont="1" applyFill="1" applyBorder="1" applyAlignment="1"/>
    <xf numFmtId="0" fontId="2" fillId="0" borderId="2" xfId="0" applyFont="1" applyBorder="1" applyAlignment="1">
      <alignment horizontal="left"/>
    </xf>
    <xf numFmtId="0" fontId="7" fillId="0" borderId="0" xfId="0" applyFont="1" applyFill="1" applyBorder="1" applyAlignment="1">
      <alignment horizontal="center" wrapText="1"/>
    </xf>
    <xf numFmtId="0" fontId="3" fillId="0" borderId="0" xfId="0" applyFont="1" applyBorder="1" applyAlignment="1">
      <alignment horizontal="right"/>
    </xf>
    <xf numFmtId="164" fontId="4" fillId="2" borderId="14" xfId="1" applyNumberFormat="1" applyFont="1" applyFill="1" applyBorder="1"/>
    <xf numFmtId="164" fontId="4" fillId="0" borderId="14" xfId="1" applyNumberFormat="1" applyFont="1" applyFill="1" applyBorder="1"/>
    <xf numFmtId="0" fontId="9" fillId="0" borderId="0" xfId="3" applyFont="1"/>
    <xf numFmtId="0" fontId="5" fillId="0" borderId="0" xfId="3" applyFont="1" applyAlignment="1">
      <alignment horizontal="left"/>
    </xf>
    <xf numFmtId="0" fontId="6" fillId="0" borderId="0" xfId="3" applyFont="1"/>
    <xf numFmtId="0" fontId="8" fillId="0" borderId="0" xfId="3" applyFont="1"/>
    <xf numFmtId="0" fontId="8" fillId="0" borderId="0" xfId="3" applyFont="1"/>
    <xf numFmtId="0" fontId="1" fillId="0" borderId="0" xfId="3" applyAlignment="1">
      <alignment horizontal="center"/>
    </xf>
    <xf numFmtId="0" fontId="1" fillId="0" borderId="0" xfId="3" applyBorder="1" applyAlignment="1">
      <alignment horizontal="center"/>
    </xf>
    <xf numFmtId="0" fontId="1" fillId="0" borderId="0" xfId="3"/>
    <xf numFmtId="0" fontId="1" fillId="0" borderId="0" xfId="3" applyFill="1" applyAlignment="1">
      <alignment horizontal="center"/>
    </xf>
    <xf numFmtId="0" fontId="1" fillId="0" borderId="2" xfId="3" applyFill="1" applyBorder="1" applyAlignment="1">
      <alignment horizontal="center"/>
    </xf>
    <xf numFmtId="0" fontId="4" fillId="0" borderId="0" xfId="3" applyFont="1" applyAlignment="1">
      <alignment horizontal="center"/>
    </xf>
    <xf numFmtId="0" fontId="4" fillId="0" borderId="0" xfId="3" applyFont="1"/>
    <xf numFmtId="0" fontId="2" fillId="0" borderId="2" xfId="3" applyFont="1" applyBorder="1" applyAlignment="1">
      <alignment horizontal="center" wrapText="1"/>
    </xf>
    <xf numFmtId="0" fontId="2" fillId="0" borderId="2" xfId="3" applyFont="1" applyBorder="1" applyAlignment="1">
      <alignment horizontal="center"/>
    </xf>
    <xf numFmtId="0" fontId="2" fillId="0" borderId="0" xfId="3" applyFont="1" applyAlignment="1">
      <alignment horizontal="center"/>
    </xf>
    <xf numFmtId="0" fontId="4" fillId="2" borderId="14" xfId="3" applyFont="1" applyFill="1" applyBorder="1"/>
    <xf numFmtId="0" fontId="1" fillId="0" borderId="0" xfId="3" applyBorder="1"/>
    <xf numFmtId="0" fontId="2" fillId="0" borderId="0" xfId="3" applyFont="1"/>
    <xf numFmtId="0" fontId="1" fillId="0" borderId="0" xfId="3" applyAlignment="1">
      <alignment horizontal="left"/>
    </xf>
    <xf numFmtId="0" fontId="4" fillId="0" borderId="14" xfId="3" applyFont="1" applyBorder="1"/>
    <xf numFmtId="3" fontId="4" fillId="0" borderId="0" xfId="3" applyNumberFormat="1" applyFont="1"/>
    <xf numFmtId="164" fontId="4" fillId="0" borderId="0" xfId="3" applyNumberFormat="1" applyFont="1"/>
    <xf numFmtId="0" fontId="1" fillId="0" borderId="0" xfId="3" applyFont="1"/>
    <xf numFmtId="0" fontId="1" fillId="0" borderId="51" xfId="3" applyBorder="1" applyAlignment="1">
      <alignment horizontal="left"/>
    </xf>
    <xf numFmtId="0" fontId="1" fillId="0" borderId="51" xfId="3" applyBorder="1"/>
    <xf numFmtId="0" fontId="3" fillId="0" borderId="0" xfId="3" applyFont="1" applyAlignment="1">
      <alignment horizontal="center"/>
    </xf>
    <xf numFmtId="0" fontId="1" fillId="0" borderId="0" xfId="3" applyBorder="1" applyAlignment="1">
      <alignment horizontal="center" wrapText="1"/>
    </xf>
    <xf numFmtId="0" fontId="4" fillId="6" borderId="14" xfId="3" applyFont="1" applyFill="1" applyBorder="1" applyAlignment="1">
      <alignment horizontal="center"/>
    </xf>
    <xf numFmtId="0" fontId="4" fillId="5" borderId="14" xfId="3" applyFont="1" applyFill="1" applyBorder="1" applyAlignment="1">
      <alignment horizontal="center"/>
    </xf>
    <xf numFmtId="164" fontId="4" fillId="0" borderId="43" xfId="1" applyNumberFormat="1" applyFont="1" applyBorder="1" applyAlignment="1"/>
    <xf numFmtId="164" fontId="4" fillId="0" borderId="14" xfId="1" applyNumberFormat="1" applyFont="1" applyBorder="1" applyAlignment="1"/>
    <xf numFmtId="0" fontId="10" fillId="0" borderId="0" xfId="3" applyFont="1"/>
    <xf numFmtId="0" fontId="1" fillId="0" borderId="0" xfId="3" applyFill="1" applyBorder="1" applyAlignment="1">
      <alignment horizontal="center"/>
    </xf>
    <xf numFmtId="0" fontId="1" fillId="0" borderId="0" xfId="3" applyFill="1" applyAlignment="1">
      <alignment horizontal="left"/>
    </xf>
    <xf numFmtId="0" fontId="1" fillId="0" borderId="0" xfId="3" applyAlignment="1"/>
    <xf numFmtId="0" fontId="3" fillId="0" borderId="0" xfId="3" applyFont="1" applyAlignment="1">
      <alignment horizontal="right"/>
    </xf>
    <xf numFmtId="164" fontId="3" fillId="0" borderId="0" xfId="1" applyNumberFormat="1" applyFont="1" applyBorder="1"/>
    <xf numFmtId="0" fontId="1" fillId="0" borderId="2" xfId="3" applyBorder="1"/>
    <xf numFmtId="0" fontId="1" fillId="0" borderId="0" xfId="3" applyFont="1" applyAlignment="1">
      <alignment horizontal="center"/>
    </xf>
    <xf numFmtId="0" fontId="1" fillId="0" borderId="0" xfId="3" applyFont="1" applyBorder="1"/>
    <xf numFmtId="0" fontId="1" fillId="0" borderId="0" xfId="3" applyFont="1" applyBorder="1" applyAlignment="1">
      <alignment horizontal="center"/>
    </xf>
    <xf numFmtId="0" fontId="1" fillId="0" borderId="0" xfId="3" applyFont="1" applyBorder="1" applyAlignment="1"/>
    <xf numFmtId="0" fontId="2" fillId="0" borderId="0" xfId="3" applyFont="1" applyBorder="1"/>
    <xf numFmtId="0" fontId="4" fillId="0" borderId="0" xfId="3" applyFont="1" applyBorder="1" applyAlignment="1">
      <alignment horizontal="left"/>
    </xf>
    <xf numFmtId="164" fontId="4" fillId="2" borderId="14" xfId="1" applyNumberFormat="1" applyFont="1" applyFill="1" applyBorder="1" applyAlignment="1">
      <alignment horizontal="center"/>
    </xf>
    <xf numFmtId="164" fontId="2" fillId="0" borderId="0" xfId="3" applyNumberFormat="1" applyFont="1" applyBorder="1" applyAlignment="1">
      <alignment horizontal="center"/>
    </xf>
    <xf numFmtId="0" fontId="2" fillId="0" borderId="0" xfId="3" applyFont="1" applyBorder="1" applyAlignment="1"/>
    <xf numFmtId="10" fontId="4" fillId="2" borderId="14" xfId="2" applyNumberFormat="1" applyFont="1" applyFill="1" applyBorder="1" applyAlignment="1">
      <alignment horizontal="right"/>
    </xf>
    <xf numFmtId="0" fontId="5" fillId="0" borderId="0" xfId="3" applyFont="1" applyAlignment="1">
      <alignment horizontal="right"/>
    </xf>
    <xf numFmtId="0" fontId="3" fillId="0" borderId="0" xfId="3" applyFont="1"/>
    <xf numFmtId="0" fontId="4" fillId="0" borderId="0" xfId="3" applyFont="1" applyFill="1" applyAlignment="1">
      <alignment horizontal="center"/>
    </xf>
    <xf numFmtId="0" fontId="5" fillId="0" borderId="0" xfId="3" applyFont="1"/>
    <xf numFmtId="164" fontId="3" fillId="10" borderId="0" xfId="3" applyNumberFormat="1" applyFont="1" applyFill="1" applyAlignment="1"/>
    <xf numFmtId="0" fontId="1" fillId="4" borderId="0" xfId="3" applyFill="1" applyBorder="1" applyAlignment="1">
      <alignment horizontal="left"/>
    </xf>
    <xf numFmtId="0" fontId="18" fillId="0" borderId="0" xfId="3" applyFont="1" applyBorder="1" applyAlignment="1">
      <alignment horizontal="center" wrapText="1"/>
    </xf>
    <xf numFmtId="1" fontId="4" fillId="0" borderId="14" xfId="3" applyNumberFormat="1" applyFont="1" applyFill="1" applyBorder="1" applyAlignment="1">
      <alignment horizontal="center" wrapText="1"/>
    </xf>
    <xf numFmtId="0" fontId="1" fillId="0" borderId="0" xfId="3" applyFill="1"/>
    <xf numFmtId="0" fontId="1" fillId="0" borderId="2" xfId="3" applyBorder="1" applyAlignment="1">
      <alignment horizontal="center"/>
    </xf>
    <xf numFmtId="0" fontId="8" fillId="0" borderId="0" xfId="3" applyFont="1" applyFill="1"/>
    <xf numFmtId="0" fontId="9" fillId="0" borderId="0" xfId="3" applyFont="1" applyFill="1"/>
    <xf numFmtId="0" fontId="1" fillId="0" borderId="2" xfId="3" applyFont="1" applyBorder="1" applyAlignment="1">
      <alignment horizontal="center"/>
    </xf>
    <xf numFmtId="0" fontId="7" fillId="0" borderId="0" xfId="3" applyFont="1" applyFill="1" applyAlignment="1">
      <alignment horizontal="left"/>
    </xf>
    <xf numFmtId="164" fontId="4" fillId="0" borderId="14" xfId="1" applyNumberFormat="1" applyFont="1" applyBorder="1" applyAlignment="1">
      <alignment horizontal="left"/>
    </xf>
    <xf numFmtId="0" fontId="4" fillId="5" borderId="14" xfId="3" applyFont="1" applyFill="1" applyBorder="1"/>
    <xf numFmtId="164" fontId="1" fillId="6" borderId="0" xfId="1" applyNumberFormat="1" applyFont="1" applyFill="1" applyBorder="1" applyAlignment="1">
      <alignment horizontal="center"/>
    </xf>
    <xf numFmtId="0" fontId="1" fillId="6" borderId="0" xfId="3" applyFill="1" applyAlignment="1">
      <alignment horizontal="left"/>
    </xf>
    <xf numFmtId="0" fontId="1" fillId="6" borderId="0" xfId="3" applyFill="1" applyBorder="1" applyAlignment="1">
      <alignment horizontal="left"/>
    </xf>
    <xf numFmtId="0" fontId="1" fillId="0" borderId="0" xfId="3" applyFont="1" applyAlignment="1">
      <alignment horizontal="right"/>
    </xf>
    <xf numFmtId="0" fontId="4" fillId="0" borderId="0" xfId="3" applyFont="1" applyBorder="1" applyAlignment="1">
      <alignment horizontal="center" wrapText="1"/>
    </xf>
    <xf numFmtId="0" fontId="4" fillId="0" borderId="0" xfId="3" applyFont="1" applyBorder="1" applyAlignment="1">
      <alignment horizontal="center"/>
    </xf>
    <xf numFmtId="164" fontId="4" fillId="0" borderId="14" xfId="1" applyNumberFormat="1" applyFont="1" applyBorder="1" applyAlignment="1">
      <alignment horizontal="center"/>
    </xf>
    <xf numFmtId="164" fontId="4" fillId="0" borderId="54" xfId="3" applyNumberFormat="1" applyFont="1" applyBorder="1" applyAlignment="1">
      <alignment horizontal="center"/>
    </xf>
    <xf numFmtId="164" fontId="1" fillId="0" borderId="0" xfId="3" applyNumberFormat="1" applyBorder="1" applyAlignment="1">
      <alignment horizontal="center"/>
    </xf>
    <xf numFmtId="0" fontId="1" fillId="0" borderId="0" xfId="3" applyBorder="1" applyAlignment="1">
      <alignment horizontal="left" wrapText="1"/>
    </xf>
    <xf numFmtId="0" fontId="4" fillId="2" borderId="14" xfId="3" applyFont="1" applyFill="1" applyBorder="1" applyAlignment="1">
      <alignment horizontal="center" wrapText="1"/>
    </xf>
    <xf numFmtId="0" fontId="4" fillId="0" borderId="0" xfId="3" applyFont="1" applyAlignment="1"/>
    <xf numFmtId="164" fontId="4" fillId="0" borderId="14" xfId="3" applyNumberFormat="1" applyFont="1" applyFill="1" applyBorder="1" applyAlignment="1">
      <alignment horizontal="center" wrapText="1"/>
    </xf>
    <xf numFmtId="164" fontId="4" fillId="0" borderId="14" xfId="1" applyNumberFormat="1" applyFont="1" applyFill="1" applyBorder="1" applyAlignment="1">
      <alignment horizontal="center" wrapText="1"/>
    </xf>
    <xf numFmtId="164" fontId="4" fillId="0" borderId="14" xfId="1" applyNumberFormat="1" applyFont="1" applyFill="1" applyBorder="1" applyAlignment="1">
      <alignment wrapText="1"/>
    </xf>
    <xf numFmtId="164" fontId="4" fillId="0" borderId="14" xfId="1" applyNumberFormat="1" applyFont="1" applyFill="1" applyBorder="1" applyAlignment="1"/>
    <xf numFmtId="164" fontId="4" fillId="0" borderId="14" xfId="3" applyNumberFormat="1" applyFont="1" applyBorder="1" applyAlignment="1">
      <alignment horizontal="left" wrapText="1"/>
    </xf>
    <xf numFmtId="0" fontId="3" fillId="0" borderId="0" xfId="3" applyFont="1" applyFill="1" applyAlignment="1">
      <alignment horizontal="center"/>
    </xf>
    <xf numFmtId="0" fontId="2" fillId="0" borderId="0" xfId="3" applyFont="1" applyBorder="1"/>
    <xf numFmtId="0" fontId="4" fillId="0" borderId="0" xfId="3" applyFont="1" applyBorder="1" applyAlignment="1">
      <alignment horizontal="left" wrapText="1"/>
    </xf>
    <xf numFmtId="0" fontId="1" fillId="0" borderId="0" xfId="3" applyBorder="1" applyAlignment="1">
      <alignment horizontal="left"/>
    </xf>
    <xf numFmtId="0" fontId="1" fillId="0" borderId="0" xfId="3" applyFont="1" applyFill="1"/>
    <xf numFmtId="0" fontId="3" fillId="0" borderId="0" xfId="3" applyFont="1" applyFill="1" applyBorder="1"/>
    <xf numFmtId="0" fontId="1" fillId="0" borderId="0" xfId="3" applyFill="1" applyBorder="1"/>
    <xf numFmtId="0" fontId="1" fillId="0" borderId="0" xfId="3" applyFill="1" applyBorder="1" applyAlignment="1">
      <alignment horizontal="left" wrapText="1"/>
    </xf>
    <xf numFmtId="164" fontId="3" fillId="0" borderId="28" xfId="3" applyNumberFormat="1" applyFont="1" applyFill="1" applyBorder="1" applyAlignment="1"/>
    <xf numFmtId="164" fontId="3" fillId="0" borderId="0" xfId="3" applyNumberFormat="1" applyFont="1" applyFill="1" applyBorder="1" applyAlignment="1"/>
    <xf numFmtId="0" fontId="4" fillId="0" borderId="0" xfId="3" applyFont="1" applyBorder="1"/>
    <xf numFmtId="0" fontId="1" fillId="0" borderId="2" xfId="3" applyBorder="1" applyAlignment="1">
      <alignment horizontal="left" wrapText="1"/>
    </xf>
    <xf numFmtId="0" fontId="9" fillId="0" borderId="0" xfId="3" applyFont="1" applyFill="1" applyBorder="1"/>
    <xf numFmtId="0" fontId="18" fillId="0" borderId="0" xfId="3" applyFont="1" applyFill="1" applyBorder="1"/>
    <xf numFmtId="0" fontId="1" fillId="0" borderId="0" xfId="3" applyAlignment="1">
      <alignment horizontal="left" wrapText="1"/>
    </xf>
    <xf numFmtId="0" fontId="4" fillId="0" borderId="13" xfId="3" applyFont="1" applyBorder="1" applyAlignment="1">
      <alignment horizontal="right"/>
    </xf>
    <xf numFmtId="37" fontId="1" fillId="2" borderId="4" xfId="1" applyNumberFormat="1" applyFont="1" applyFill="1" applyBorder="1"/>
    <xf numFmtId="37" fontId="1" fillId="2" borderId="3" xfId="1" applyNumberFormat="1" applyFont="1" applyFill="1" applyBorder="1"/>
    <xf numFmtId="0" fontId="4" fillId="0" borderId="2" xfId="0" applyFont="1" applyFill="1" applyBorder="1"/>
    <xf numFmtId="0" fontId="4" fillId="0" borderId="6" xfId="0" applyFont="1" applyBorder="1"/>
    <xf numFmtId="0" fontId="4" fillId="0" borderId="0" xfId="0" applyFont="1" applyFill="1" applyBorder="1" applyAlignment="1"/>
    <xf numFmtId="0" fontId="2" fillId="2" borderId="0" xfId="3" applyFont="1" applyFill="1" applyAlignment="1">
      <alignment wrapText="1"/>
    </xf>
    <xf numFmtId="0" fontId="2" fillId="2" borderId="0" xfId="3" applyFont="1" applyFill="1" applyAlignment="1">
      <alignment horizontal="center" wrapText="1"/>
    </xf>
    <xf numFmtId="0" fontId="1" fillId="2" borderId="0" xfId="3" applyFill="1"/>
    <xf numFmtId="0" fontId="3" fillId="0" borderId="2" xfId="3" applyFont="1" applyBorder="1" applyAlignment="1">
      <alignment horizontal="center" wrapText="1"/>
    </xf>
    <xf numFmtId="0" fontId="3" fillId="0" borderId="2" xfId="3" applyFont="1" applyFill="1" applyBorder="1"/>
    <xf numFmtId="0" fontId="1" fillId="2" borderId="4" xfId="3" applyFill="1" applyBorder="1"/>
    <xf numFmtId="0" fontId="1" fillId="2" borderId="3" xfId="3" applyFill="1" applyBorder="1"/>
    <xf numFmtId="0" fontId="1" fillId="0" borderId="2" xfId="3" applyBorder="1" applyAlignment="1">
      <alignment horizontal="center" wrapText="1"/>
    </xf>
    <xf numFmtId="0" fontId="1" fillId="0" borderId="2" xfId="3" applyFill="1" applyBorder="1"/>
    <xf numFmtId="0" fontId="3" fillId="0" borderId="0" xfId="3" applyFont="1" applyBorder="1" applyAlignment="1">
      <alignment horizontal="right"/>
    </xf>
    <xf numFmtId="0" fontId="2" fillId="0" borderId="2" xfId="3" applyFont="1" applyBorder="1" applyAlignment="1">
      <alignment horizontal="left" wrapText="1"/>
    </xf>
    <xf numFmtId="0" fontId="2" fillId="0" borderId="2" xfId="3" applyFont="1" applyBorder="1" applyAlignment="1">
      <alignment wrapText="1"/>
    </xf>
    <xf numFmtId="0" fontId="2" fillId="0" borderId="0" xfId="3" applyFont="1" applyBorder="1" applyAlignment="1">
      <alignment horizontal="center" wrapText="1"/>
    </xf>
    <xf numFmtId="0" fontId="1" fillId="2" borderId="4" xfId="3" applyFill="1" applyBorder="1" applyAlignment="1"/>
    <xf numFmtId="0" fontId="4" fillId="2" borderId="5" xfId="3" applyFont="1" applyFill="1" applyBorder="1" applyAlignment="1"/>
    <xf numFmtId="0" fontId="4" fillId="0" borderId="5" xfId="3" applyFont="1" applyFill="1" applyBorder="1" applyAlignment="1">
      <alignment horizontal="center"/>
    </xf>
    <xf numFmtId="0" fontId="1" fillId="2" borderId="3" xfId="3" applyFill="1" applyBorder="1" applyAlignment="1"/>
    <xf numFmtId="0" fontId="4" fillId="2" borderId="3" xfId="3" applyFont="1" applyFill="1" applyBorder="1" applyAlignment="1"/>
    <xf numFmtId="0" fontId="4" fillId="0" borderId="3" xfId="3" applyFont="1" applyFill="1" applyBorder="1" applyAlignment="1">
      <alignment horizontal="center"/>
    </xf>
    <xf numFmtId="164" fontId="1" fillId="0" borderId="0" xfId="3" applyNumberFormat="1" applyFont="1"/>
    <xf numFmtId="164" fontId="1" fillId="0" borderId="0" xfId="1" applyNumberFormat="1" applyFont="1"/>
    <xf numFmtId="0" fontId="4" fillId="0" borderId="2" xfId="3" applyFont="1" applyBorder="1" applyAlignment="1">
      <alignment horizontal="center"/>
    </xf>
    <xf numFmtId="0" fontId="4" fillId="0" borderId="0" xfId="3" applyFont="1" applyFill="1" applyBorder="1" applyAlignment="1">
      <alignment horizontal="center"/>
    </xf>
    <xf numFmtId="0" fontId="4" fillId="0" borderId="12" xfId="3" applyFont="1" applyFill="1" applyBorder="1" applyAlignment="1"/>
    <xf numFmtId="0" fontId="1" fillId="0" borderId="12" xfId="3" applyFill="1" applyBorder="1" applyAlignment="1"/>
    <xf numFmtId="164" fontId="4" fillId="0" borderId="0" xfId="3" applyNumberFormat="1" applyFont="1" applyBorder="1" applyAlignment="1"/>
    <xf numFmtId="0" fontId="2" fillId="0" borderId="2" xfId="3" applyFont="1" applyBorder="1" applyAlignment="1">
      <alignment horizontal="left"/>
    </xf>
    <xf numFmtId="0" fontId="4" fillId="2" borderId="5" xfId="3" applyFont="1" applyFill="1" applyBorder="1"/>
    <xf numFmtId="0" fontId="4" fillId="2" borderId="3" xfId="3" applyFont="1" applyFill="1" applyBorder="1"/>
    <xf numFmtId="0" fontId="4" fillId="2" borderId="4" xfId="3" applyFont="1" applyFill="1" applyBorder="1"/>
    <xf numFmtId="0" fontId="2" fillId="0" borderId="2" xfId="3" applyFont="1" applyBorder="1"/>
    <xf numFmtId="0" fontId="1" fillId="0" borderId="6" xfId="3" applyBorder="1"/>
    <xf numFmtId="0" fontId="4" fillId="0" borderId="2" xfId="3" applyFont="1" applyBorder="1"/>
    <xf numFmtId="164" fontId="3" fillId="0" borderId="0" xfId="3" applyNumberFormat="1" applyFont="1"/>
    <xf numFmtId="0" fontId="4" fillId="0" borderId="0" xfId="3" applyFont="1" applyBorder="1" applyAlignment="1"/>
    <xf numFmtId="164" fontId="2" fillId="0" borderId="6" xfId="3" applyNumberFormat="1" applyFont="1" applyBorder="1" applyAlignment="1"/>
    <xf numFmtId="164" fontId="2" fillId="0" borderId="0" xfId="3" applyNumberFormat="1" applyFont="1" applyBorder="1" applyAlignment="1"/>
    <xf numFmtId="0" fontId="3" fillId="0" borderId="0" xfId="3" applyFont="1" applyBorder="1" applyAlignment="1">
      <alignment horizontal="left"/>
    </xf>
    <xf numFmtId="0" fontId="1" fillId="0" borderId="0" xfId="3" applyAlignment="1">
      <alignment wrapText="1"/>
    </xf>
    <xf numFmtId="1" fontId="1" fillId="2" borderId="36" xfId="1" applyNumberFormat="1" applyFont="1" applyFill="1" applyBorder="1" applyAlignment="1">
      <alignment horizontal="center"/>
    </xf>
    <xf numFmtId="164" fontId="1" fillId="2" borderId="36" xfId="1" applyNumberFormat="1" applyFont="1" applyFill="1" applyBorder="1"/>
    <xf numFmtId="164" fontId="1" fillId="0" borderId="38" xfId="1" applyNumberFormat="1" applyFont="1" applyBorder="1" applyAlignment="1"/>
    <xf numFmtId="164" fontId="1" fillId="2" borderId="38" xfId="1" applyNumberFormat="1" applyFont="1" applyFill="1" applyBorder="1"/>
    <xf numFmtId="164" fontId="1" fillId="0" borderId="39" xfId="1" applyNumberFormat="1" applyFont="1" applyBorder="1"/>
    <xf numFmtId="1" fontId="1" fillId="2" borderId="38" xfId="1" applyNumberFormat="1" applyFont="1" applyFill="1" applyBorder="1" applyAlignment="1">
      <alignment horizontal="center"/>
    </xf>
    <xf numFmtId="1" fontId="1" fillId="2" borderId="41" xfId="1" applyNumberFormat="1" applyFont="1" applyFill="1" applyBorder="1" applyAlignment="1">
      <alignment horizontal="center"/>
    </xf>
    <xf numFmtId="164" fontId="1" fillId="2" borderId="41" xfId="1" applyNumberFormat="1" applyFont="1" applyFill="1" applyBorder="1"/>
    <xf numFmtId="164" fontId="1" fillId="0" borderId="41" xfId="1" applyNumberFormat="1" applyFont="1" applyBorder="1" applyAlignment="1"/>
    <xf numFmtId="164" fontId="1" fillId="0" borderId="42" xfId="1" applyNumberFormat="1" applyFont="1" applyBorder="1"/>
    <xf numFmtId="164" fontId="3" fillId="0" borderId="0" xfId="1" applyNumberFormat="1" applyFont="1" applyFill="1" applyBorder="1" applyAlignment="1">
      <alignment horizontal="right"/>
    </xf>
    <xf numFmtId="1" fontId="1" fillId="0" borderId="0" xfId="1" applyNumberFormat="1" applyFont="1" applyFill="1" applyBorder="1" applyAlignment="1">
      <alignment horizontal="center"/>
    </xf>
    <xf numFmtId="164" fontId="1" fillId="0" borderId="0" xfId="1" applyNumberFormat="1" applyFont="1" applyFill="1" applyBorder="1"/>
    <xf numFmtId="0" fontId="1" fillId="0" borderId="0" xfId="3" applyFont="1" applyFill="1" applyAlignment="1">
      <alignment horizontal="left"/>
    </xf>
    <xf numFmtId="0" fontId="3" fillId="0" borderId="0" xfId="3" applyFont="1" applyFill="1" applyAlignment="1">
      <alignment horizontal="left"/>
    </xf>
    <xf numFmtId="0" fontId="3" fillId="0" borderId="14" xfId="3" applyFont="1" applyBorder="1" applyAlignment="1">
      <alignment horizontal="center" vertical="center" wrapText="1"/>
    </xf>
    <xf numFmtId="0" fontId="1" fillId="0" borderId="14" xfId="3" applyFont="1" applyBorder="1" applyAlignment="1">
      <alignment horizontal="center" vertical="center" wrapText="1"/>
    </xf>
    <xf numFmtId="0" fontId="1" fillId="0" borderId="33" xfId="3" applyFont="1" applyBorder="1" applyAlignment="1">
      <alignment horizontal="center" vertical="center" wrapText="1"/>
    </xf>
    <xf numFmtId="0" fontId="3" fillId="0" borderId="33" xfId="3" applyFont="1" applyBorder="1" applyAlignment="1">
      <alignment horizontal="center" vertical="center" wrapText="1"/>
    </xf>
    <xf numFmtId="0" fontId="3" fillId="0" borderId="34" xfId="3" applyFont="1" applyBorder="1" applyAlignment="1">
      <alignment horizontal="center" vertical="center" wrapText="1"/>
    </xf>
    <xf numFmtId="0" fontId="1" fillId="7" borderId="35" xfId="3" applyFont="1" applyFill="1" applyBorder="1"/>
    <xf numFmtId="0" fontId="1" fillId="2" borderId="36" xfId="3" applyFont="1" applyFill="1" applyBorder="1" applyAlignment="1"/>
    <xf numFmtId="0" fontId="1" fillId="2" borderId="36" xfId="3" applyFont="1" applyFill="1" applyBorder="1" applyAlignment="1">
      <alignment horizontal="center" wrapText="1"/>
    </xf>
    <xf numFmtId="0" fontId="1" fillId="7" borderId="37" xfId="3" applyFont="1" applyFill="1" applyBorder="1"/>
    <xf numFmtId="0" fontId="1" fillId="2" borderId="38" xfId="3" applyFont="1" applyFill="1" applyBorder="1" applyAlignment="1"/>
    <xf numFmtId="0" fontId="1" fillId="2" borderId="38" xfId="3" applyFont="1" applyFill="1" applyBorder="1" applyAlignment="1">
      <alignment horizontal="center" wrapText="1"/>
    </xf>
    <xf numFmtId="0" fontId="1" fillId="7" borderId="40" xfId="3" applyFont="1" applyFill="1" applyBorder="1"/>
    <xf numFmtId="0" fontId="1" fillId="2" borderId="41" xfId="3" applyFont="1" applyFill="1" applyBorder="1" applyAlignment="1"/>
    <xf numFmtId="0" fontId="1" fillId="2" borderId="41" xfId="3" applyFont="1" applyFill="1" applyBorder="1" applyAlignment="1">
      <alignment horizontal="center" wrapText="1"/>
    </xf>
    <xf numFmtId="0" fontId="1" fillId="2" borderId="35" xfId="3" applyFont="1" applyFill="1" applyBorder="1" applyAlignment="1">
      <alignment horizontal="left" wrapText="1"/>
    </xf>
    <xf numFmtId="0" fontId="1" fillId="2" borderId="36" xfId="3" applyFont="1" applyFill="1" applyBorder="1" applyAlignment="1">
      <alignment horizontal="left" wrapText="1"/>
    </xf>
    <xf numFmtId="0" fontId="1" fillId="2" borderId="37" xfId="3" applyFont="1" applyFill="1" applyBorder="1" applyAlignment="1">
      <alignment horizontal="left" wrapText="1"/>
    </xf>
    <xf numFmtId="0" fontId="1" fillId="2" borderId="38" xfId="3" applyFont="1" applyFill="1" applyBorder="1" applyAlignment="1">
      <alignment horizontal="left" wrapText="1"/>
    </xf>
    <xf numFmtId="0" fontId="1" fillId="2" borderId="40" xfId="3" applyFont="1" applyFill="1" applyBorder="1" applyAlignment="1">
      <alignment horizontal="left" wrapText="1"/>
    </xf>
    <xf numFmtId="0" fontId="1" fillId="2" borderId="41" xfId="3" applyFont="1" applyFill="1" applyBorder="1" applyAlignment="1">
      <alignment horizontal="left" wrapText="1"/>
    </xf>
    <xf numFmtId="0" fontId="1" fillId="0" borderId="0" xfId="3" applyFont="1" applyFill="1" applyBorder="1" applyAlignment="1">
      <alignment horizontal="left"/>
    </xf>
    <xf numFmtId="0" fontId="1" fillId="0" borderId="0" xfId="3" applyFont="1" applyFill="1" applyBorder="1" applyAlignment="1">
      <alignment horizontal="center" wrapText="1"/>
    </xf>
    <xf numFmtId="0" fontId="1" fillId="0" borderId="0" xfId="3" applyFont="1" applyBorder="1" applyAlignment="1">
      <alignment horizontal="left" vertical="top" wrapText="1"/>
    </xf>
    <xf numFmtId="0" fontId="1" fillId="0" borderId="0" xfId="3" applyFont="1" applyBorder="1" applyAlignment="1">
      <alignment wrapText="1"/>
    </xf>
    <xf numFmtId="0" fontId="1" fillId="0" borderId="0" xfId="3" applyFont="1" applyBorder="1" applyAlignment="1">
      <alignment horizontal="left" wrapText="1"/>
    </xf>
    <xf numFmtId="0" fontId="3" fillId="0" borderId="0" xfId="3" applyFont="1" applyBorder="1"/>
    <xf numFmtId="0" fontId="1" fillId="0" borderId="0" xfId="3" applyFont="1" applyFill="1" applyBorder="1" applyAlignment="1">
      <alignment horizontal="left" vertical="top" wrapText="1"/>
    </xf>
    <xf numFmtId="0" fontId="1" fillId="0" borderId="0" xfId="3" applyFill="1" applyBorder="1" applyAlignment="1">
      <alignment horizontal="left" vertical="top" wrapText="1"/>
    </xf>
    <xf numFmtId="0" fontId="1" fillId="0" borderId="2" xfId="3" applyBorder="1" applyAlignment="1">
      <alignment horizontal="center"/>
    </xf>
    <xf numFmtId="0" fontId="1" fillId="0" borderId="0" xfId="3" applyFill="1" applyBorder="1" applyAlignment="1"/>
    <xf numFmtId="0" fontId="3" fillId="0" borderId="0" xfId="3" applyFont="1" applyFill="1" applyBorder="1" applyAlignment="1">
      <alignment horizontal="left"/>
    </xf>
    <xf numFmtId="0" fontId="8" fillId="0" borderId="2" xfId="3" applyFont="1" applyFill="1" applyBorder="1"/>
    <xf numFmtId="0" fontId="0" fillId="0" borderId="2" xfId="0" applyBorder="1" applyAlignment="1">
      <alignment horizontal="center"/>
    </xf>
    <xf numFmtId="0" fontId="5" fillId="0" borderId="0" xfId="3" applyFont="1" applyAlignment="1">
      <alignment horizontal="right"/>
    </xf>
    <xf numFmtId="0" fontId="1" fillId="0" borderId="0" xfId="3" applyBorder="1" applyAlignment="1">
      <alignment horizontal="right"/>
    </xf>
    <xf numFmtId="0" fontId="1" fillId="0" borderId="12" xfId="3" applyFont="1" applyFill="1" applyBorder="1" applyAlignment="1">
      <alignment horizontal="right"/>
    </xf>
    <xf numFmtId="0" fontId="1" fillId="0" borderId="8" xfId="3" applyBorder="1" applyAlignment="1">
      <alignment horizontal="center"/>
    </xf>
    <xf numFmtId="0" fontId="1" fillId="0" borderId="8" xfId="3" applyBorder="1"/>
    <xf numFmtId="164" fontId="3" fillId="0" borderId="2" xfId="3" applyNumberFormat="1" applyFont="1" applyFill="1" applyBorder="1" applyAlignment="1">
      <alignment horizontal="right"/>
    </xf>
    <xf numFmtId="164" fontId="3" fillId="11" borderId="2" xfId="3" applyNumberFormat="1" applyFont="1" applyFill="1" applyBorder="1" applyAlignment="1">
      <alignment horizontal="center"/>
    </xf>
    <xf numFmtId="0" fontId="5" fillId="0" borderId="0" xfId="3" applyFont="1" applyBorder="1"/>
    <xf numFmtId="0" fontId="1" fillId="0" borderId="2" xfId="3" applyFill="1" applyBorder="1" applyAlignment="1">
      <alignment horizontal="center" wrapText="1"/>
    </xf>
    <xf numFmtId="0" fontId="1" fillId="0" borderId="2" xfId="3" applyFont="1" applyFill="1" applyBorder="1"/>
    <xf numFmtId="0" fontId="3" fillId="0" borderId="2" xfId="3" applyFont="1" applyFill="1" applyBorder="1" applyAlignment="1">
      <alignment horizontal="right" wrapText="1"/>
    </xf>
    <xf numFmtId="164" fontId="3" fillId="11" borderId="0" xfId="3" applyNumberFormat="1" applyFont="1" applyFill="1" applyBorder="1" applyAlignment="1">
      <alignment horizontal="center"/>
    </xf>
    <xf numFmtId="0" fontId="3" fillId="0" borderId="2" xfId="0" applyFont="1" applyBorder="1" applyAlignment="1">
      <alignment horizontal="right"/>
    </xf>
    <xf numFmtId="0" fontId="3" fillId="0" borderId="2" xfId="0" applyFont="1" applyBorder="1"/>
    <xf numFmtId="164" fontId="8" fillId="3" borderId="56" xfId="1" applyNumberFormat="1" applyFont="1" applyFill="1" applyBorder="1"/>
    <xf numFmtId="0" fontId="0" fillId="0" borderId="2" xfId="0" applyBorder="1" applyAlignment="1">
      <alignment horizontal="left" wrapText="1"/>
    </xf>
    <xf numFmtId="164" fontId="5" fillId="8" borderId="2" xfId="1" applyNumberFormat="1" applyFont="1" applyFill="1" applyBorder="1"/>
    <xf numFmtId="0" fontId="3" fillId="0" borderId="2" xfId="3" applyFont="1" applyBorder="1" applyAlignment="1">
      <alignment horizontal="right"/>
    </xf>
    <xf numFmtId="0" fontId="3" fillId="0" borderId="2" xfId="3" applyFont="1" applyBorder="1"/>
    <xf numFmtId="0" fontId="3" fillId="0" borderId="22" xfId="0" applyFont="1" applyBorder="1" applyAlignment="1">
      <alignment horizontal="center" wrapText="1"/>
    </xf>
    <xf numFmtId="0" fontId="12" fillId="2" borderId="0" xfId="0" applyFont="1" applyFill="1" applyAlignment="1">
      <alignment horizontal="left"/>
    </xf>
    <xf numFmtId="0" fontId="3" fillId="0" borderId="0"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7" borderId="6" xfId="0" applyFont="1" applyFill="1" applyBorder="1" applyAlignment="1">
      <alignment horizontal="left" vertical="top" wrapText="1"/>
    </xf>
    <xf numFmtId="0" fontId="1" fillId="7" borderId="0" xfId="0" applyFont="1" applyFill="1" applyBorder="1" applyAlignment="1">
      <alignment horizontal="left" vertical="top" wrapText="1"/>
    </xf>
    <xf numFmtId="0" fontId="1" fillId="0" borderId="0" xfId="0" applyFont="1" applyAlignment="1">
      <alignment horizontal="left" wrapText="1"/>
    </xf>
    <xf numFmtId="0" fontId="1" fillId="0" borderId="24" xfId="0" applyFont="1" applyFill="1" applyBorder="1" applyAlignment="1">
      <alignment horizontal="left" wrapText="1"/>
    </xf>
    <xf numFmtId="0" fontId="1" fillId="0" borderId="0" xfId="0" applyFont="1" applyFill="1" applyAlignment="1">
      <alignment wrapText="1"/>
    </xf>
    <xf numFmtId="0" fontId="4" fillId="0" borderId="0" xfId="3" applyFont="1" applyBorder="1" applyAlignment="1">
      <alignment horizontal="right"/>
    </xf>
    <xf numFmtId="0" fontId="4" fillId="0" borderId="13" xfId="3" applyFont="1" applyBorder="1" applyAlignment="1">
      <alignment horizontal="right"/>
    </xf>
    <xf numFmtId="164" fontId="4" fillId="2" borderId="19" xfId="1" applyNumberFormat="1" applyFont="1" applyFill="1" applyBorder="1" applyAlignment="1"/>
    <xf numFmtId="0" fontId="4" fillId="0" borderId="21" xfId="3" applyFont="1" applyBorder="1" applyAlignment="1"/>
    <xf numFmtId="0" fontId="18" fillId="0" borderId="0" xfId="3" applyFont="1" applyFill="1" applyAlignment="1">
      <alignment horizontal="right"/>
    </xf>
    <xf numFmtId="164" fontId="18" fillId="0" borderId="0" xfId="1" applyNumberFormat="1" applyFont="1" applyFill="1" applyBorder="1"/>
    <xf numFmtId="0" fontId="9" fillId="0" borderId="0" xfId="3" applyFont="1" applyAlignment="1"/>
    <xf numFmtId="0" fontId="8" fillId="0" borderId="0" xfId="3" applyFont="1" applyAlignment="1"/>
    <xf numFmtId="0" fontId="1" fillId="0" borderId="0" xfId="3" applyAlignment="1"/>
    <xf numFmtId="0" fontId="5" fillId="0" borderId="0" xfId="3" applyFont="1" applyAlignment="1">
      <alignment horizontal="left"/>
    </xf>
    <xf numFmtId="0" fontId="8" fillId="0" borderId="0" xfId="3" applyFont="1"/>
    <xf numFmtId="0" fontId="4" fillId="2" borderId="43" xfId="3" applyFont="1" applyFill="1" applyBorder="1" applyAlignment="1">
      <alignment horizontal="center"/>
    </xf>
    <xf numFmtId="0" fontId="4" fillId="2" borderId="44" xfId="3" applyFont="1" applyFill="1" applyBorder="1" applyAlignment="1">
      <alignment horizontal="center"/>
    </xf>
    <xf numFmtId="0" fontId="4" fillId="2" borderId="43" xfId="3" applyFont="1" applyFill="1" applyBorder="1" applyAlignment="1">
      <alignment horizontal="left" wrapText="1"/>
    </xf>
    <xf numFmtId="0" fontId="4" fillId="2" borderId="51" xfId="3" applyFont="1" applyFill="1" applyBorder="1" applyAlignment="1">
      <alignment horizontal="left" wrapText="1"/>
    </xf>
    <xf numFmtId="0" fontId="4" fillId="2" borderId="44" xfId="3" applyFont="1" applyFill="1" applyBorder="1" applyAlignment="1">
      <alignment horizontal="left" wrapText="1"/>
    </xf>
    <xf numFmtId="0" fontId="4" fillId="0" borderId="8" xfId="3" applyFont="1" applyBorder="1"/>
    <xf numFmtId="0" fontId="2" fillId="0" borderId="2" xfId="3" applyFont="1" applyBorder="1" applyAlignment="1">
      <alignment horizontal="center" wrapText="1"/>
    </xf>
    <xf numFmtId="0" fontId="2" fillId="0" borderId="2" xfId="3" applyFont="1" applyBorder="1" applyAlignment="1">
      <alignment horizontal="center"/>
    </xf>
    <xf numFmtId="0" fontId="4" fillId="2" borderId="14" xfId="3" applyFont="1" applyFill="1" applyBorder="1" applyAlignment="1">
      <alignment horizontal="center"/>
    </xf>
    <xf numFmtId="0" fontId="1" fillId="0" borderId="8" xfId="3" applyBorder="1" applyAlignment="1">
      <alignment horizontal="right"/>
    </xf>
    <xf numFmtId="164" fontId="1" fillId="0" borderId="8" xfId="3" applyNumberFormat="1" applyBorder="1" applyAlignment="1"/>
    <xf numFmtId="0" fontId="1" fillId="0" borderId="8" xfId="3" applyBorder="1" applyAlignment="1"/>
    <xf numFmtId="0" fontId="1" fillId="0" borderId="2" xfId="3" applyBorder="1" applyAlignment="1">
      <alignment horizontal="left"/>
    </xf>
    <xf numFmtId="0" fontId="4" fillId="2" borderId="43" xfId="3" applyFont="1" applyFill="1" applyBorder="1" applyAlignment="1">
      <alignment horizontal="left"/>
    </xf>
    <xf numFmtId="0" fontId="4" fillId="2" borderId="51" xfId="3" applyFont="1" applyFill="1" applyBorder="1" applyAlignment="1">
      <alignment horizontal="left"/>
    </xf>
    <xf numFmtId="0" fontId="4" fillId="2" borderId="44" xfId="3" applyFont="1" applyFill="1" applyBorder="1" applyAlignment="1">
      <alignment horizontal="left"/>
    </xf>
    <xf numFmtId="0" fontId="1" fillId="0" borderId="51" xfId="3" applyBorder="1" applyAlignment="1">
      <alignment horizontal="left"/>
    </xf>
    <xf numFmtId="0" fontId="1" fillId="0" borderId="2" xfId="3" applyBorder="1" applyAlignment="1">
      <alignment horizontal="center"/>
    </xf>
    <xf numFmtId="0" fontId="4" fillId="0" borderId="43" xfId="3" applyFont="1" applyFill="1" applyBorder="1" applyAlignment="1">
      <alignment horizontal="center"/>
    </xf>
    <xf numFmtId="0" fontId="4" fillId="0" borderId="51" xfId="3" applyFont="1" applyFill="1" applyBorder="1" applyAlignment="1">
      <alignment horizontal="center"/>
    </xf>
    <xf numFmtId="0" fontId="4" fillId="0" borderId="44" xfId="3" applyFont="1" applyFill="1" applyBorder="1" applyAlignment="1">
      <alignment horizontal="center"/>
    </xf>
    <xf numFmtId="0" fontId="1" fillId="2" borderId="19" xfId="3" applyFill="1" applyBorder="1" applyAlignment="1">
      <alignment horizontal="left" vertical="top" wrapText="1"/>
    </xf>
    <xf numFmtId="0" fontId="1" fillId="2" borderId="23" xfId="3" applyFill="1" applyBorder="1" applyAlignment="1">
      <alignment horizontal="left" vertical="top"/>
    </xf>
    <xf numFmtId="0" fontId="1" fillId="2" borderId="21" xfId="3" applyFill="1" applyBorder="1" applyAlignment="1">
      <alignment horizontal="left" vertical="top"/>
    </xf>
    <xf numFmtId="164" fontId="3" fillId="0" borderId="0" xfId="1" applyNumberFormat="1" applyFont="1" applyBorder="1"/>
    <xf numFmtId="0" fontId="18" fillId="0" borderId="0" xfId="3" applyFont="1" applyBorder="1" applyAlignment="1">
      <alignment horizontal="center"/>
    </xf>
    <xf numFmtId="0" fontId="18" fillId="0" borderId="0" xfId="3" applyFont="1" applyBorder="1" applyAlignment="1">
      <alignment horizontal="center" wrapText="1"/>
    </xf>
    <xf numFmtId="0" fontId="4" fillId="0" borderId="14" xfId="3" applyFont="1" applyFill="1" applyBorder="1" applyAlignment="1">
      <alignment horizontal="center"/>
    </xf>
    <xf numFmtId="164" fontId="4" fillId="2" borderId="14" xfId="1" applyNumberFormat="1" applyFont="1" applyFill="1" applyBorder="1" applyAlignment="1">
      <alignment horizontal="center"/>
    </xf>
    <xf numFmtId="164" fontId="4" fillId="0" borderId="14" xfId="1" applyNumberFormat="1" applyFont="1" applyFill="1" applyBorder="1" applyAlignment="1">
      <alignment horizontal="center"/>
    </xf>
    <xf numFmtId="0" fontId="4" fillId="0" borderId="14" xfId="3" applyFont="1" applyBorder="1" applyAlignment="1">
      <alignment horizontal="left"/>
    </xf>
    <xf numFmtId="0" fontId="3" fillId="0" borderId="2" xfId="3" applyFont="1" applyFill="1" applyBorder="1" applyAlignment="1">
      <alignment horizontal="right"/>
    </xf>
    <xf numFmtId="0" fontId="1" fillId="0" borderId="2" xfId="3" applyFill="1" applyBorder="1" applyAlignment="1"/>
    <xf numFmtId="0" fontId="4" fillId="2" borderId="19" xfId="3" applyFont="1" applyFill="1" applyBorder="1" applyAlignment="1">
      <alignment horizontal="left" vertical="top" wrapText="1"/>
    </xf>
    <xf numFmtId="0" fontId="4" fillId="2" borderId="23" xfId="3" applyFont="1" applyFill="1" applyBorder="1" applyAlignment="1">
      <alignment horizontal="left" vertical="top" wrapText="1"/>
    </xf>
    <xf numFmtId="0" fontId="4" fillId="2" borderId="21" xfId="3" applyFont="1" applyFill="1" applyBorder="1" applyAlignment="1">
      <alignment horizontal="left" vertical="top" wrapText="1"/>
    </xf>
    <xf numFmtId="0" fontId="1" fillId="0" borderId="0" xfId="3" applyFill="1" applyBorder="1" applyAlignment="1">
      <alignment horizontal="left"/>
    </xf>
    <xf numFmtId="0" fontId="1" fillId="0" borderId="0" xfId="3" applyBorder="1" applyAlignment="1">
      <alignment horizontal="left"/>
    </xf>
    <xf numFmtId="0" fontId="3" fillId="0" borderId="2" xfId="3" applyFont="1" applyFill="1" applyBorder="1" applyAlignment="1">
      <alignment horizontal="left"/>
    </xf>
    <xf numFmtId="0" fontId="2" fillId="0" borderId="0" xfId="3" applyFont="1" applyFill="1" applyBorder="1" applyAlignment="1">
      <alignment horizontal="left" vertical="top" wrapText="1"/>
    </xf>
    <xf numFmtId="0" fontId="7" fillId="0" borderId="0" xfId="3" applyFont="1" applyFill="1" applyAlignment="1">
      <alignment horizontal="left"/>
    </xf>
    <xf numFmtId="0" fontId="4" fillId="0" borderId="14" xfId="3" applyFont="1" applyFill="1" applyBorder="1" applyAlignment="1">
      <alignment horizontal="center" wrapText="1"/>
    </xf>
    <xf numFmtId="0" fontId="4" fillId="5" borderId="14" xfId="3" applyFont="1" applyFill="1" applyBorder="1" applyAlignment="1">
      <alignment horizontal="left"/>
    </xf>
    <xf numFmtId="0" fontId="4" fillId="0" borderId="43" xfId="3" applyFont="1" applyBorder="1" applyAlignment="1">
      <alignment horizontal="left"/>
    </xf>
    <xf numFmtId="0" fontId="4" fillId="0" borderId="51" xfId="3" applyFont="1" applyBorder="1" applyAlignment="1">
      <alignment horizontal="left"/>
    </xf>
    <xf numFmtId="0" fontId="4" fillId="0" borderId="44" xfId="3" applyFont="1" applyBorder="1" applyAlignment="1">
      <alignment horizontal="left"/>
    </xf>
    <xf numFmtId="164" fontId="3" fillId="0" borderId="2" xfId="1" applyNumberFormat="1" applyFont="1" applyBorder="1" applyAlignment="1"/>
    <xf numFmtId="0" fontId="1" fillId="0" borderId="2" xfId="3" applyBorder="1" applyAlignment="1"/>
    <xf numFmtId="0" fontId="4" fillId="0" borderId="0" xfId="3" applyFont="1" applyAlignment="1">
      <alignment horizontal="left"/>
    </xf>
    <xf numFmtId="0" fontId="4" fillId="0" borderId="0" xfId="3" applyFont="1" applyBorder="1" applyAlignment="1">
      <alignment horizontal="center"/>
    </xf>
    <xf numFmtId="0" fontId="4" fillId="0" borderId="14" xfId="3" applyFont="1" applyFill="1" applyBorder="1" applyAlignment="1"/>
    <xf numFmtId="164" fontId="4" fillId="0" borderId="14" xfId="1" applyNumberFormat="1" applyFont="1" applyBorder="1" applyAlignment="1">
      <alignment horizontal="center"/>
    </xf>
    <xf numFmtId="0" fontId="4" fillId="5" borderId="43" xfId="3" applyFont="1" applyFill="1" applyBorder="1" applyAlignment="1">
      <alignment horizontal="left"/>
    </xf>
    <xf numFmtId="0" fontId="4" fillId="5" borderId="51" xfId="3" applyFont="1" applyFill="1" applyBorder="1" applyAlignment="1">
      <alignment horizontal="left"/>
    </xf>
    <xf numFmtId="0" fontId="4" fillId="5" borderId="44" xfId="3" applyFont="1" applyFill="1" applyBorder="1" applyAlignment="1">
      <alignment horizontal="left"/>
    </xf>
    <xf numFmtId="0" fontId="3" fillId="0" borderId="2" xfId="3" applyFont="1" applyBorder="1" applyAlignment="1">
      <alignment horizontal="right"/>
    </xf>
    <xf numFmtId="0" fontId="4" fillId="0" borderId="2" xfId="3" applyFont="1" applyBorder="1" applyAlignment="1">
      <alignment horizontal="center" wrapText="1"/>
    </xf>
    <xf numFmtId="0" fontId="19" fillId="0" borderId="14" xfId="3" applyFont="1" applyFill="1" applyBorder="1" applyAlignment="1">
      <alignment horizontal="left" wrapText="1"/>
    </xf>
    <xf numFmtId="0" fontId="4" fillId="0" borderId="0" xfId="3" applyFont="1" applyAlignment="1">
      <alignment horizontal="right"/>
    </xf>
    <xf numFmtId="9" fontId="4" fillId="0" borderId="52" xfId="2" applyFont="1" applyFill="1" applyBorder="1" applyAlignment="1">
      <alignment horizontal="center"/>
    </xf>
    <xf numFmtId="9" fontId="4" fillId="0" borderId="53" xfId="2" applyFont="1" applyFill="1" applyBorder="1" applyAlignment="1">
      <alignment horizontal="center"/>
    </xf>
    <xf numFmtId="0" fontId="4" fillId="0" borderId="0" xfId="3" applyFont="1" applyBorder="1" applyAlignment="1">
      <alignment horizontal="center" wrapText="1"/>
    </xf>
    <xf numFmtId="164" fontId="4" fillId="2" borderId="14" xfId="1" applyNumberFormat="1" applyFont="1" applyFill="1" applyBorder="1" applyAlignment="1">
      <alignment wrapText="1"/>
    </xf>
    <xf numFmtId="0" fontId="4" fillId="2" borderId="14" xfId="3" applyFont="1" applyFill="1" applyBorder="1" applyAlignment="1">
      <alignment horizontal="center" wrapText="1"/>
    </xf>
    <xf numFmtId="164" fontId="3" fillId="0" borderId="2" xfId="3" applyNumberFormat="1" applyFont="1" applyBorder="1" applyAlignment="1"/>
    <xf numFmtId="164" fontId="3" fillId="0" borderId="2" xfId="1" applyNumberFormat="1" applyFont="1" applyFill="1" applyBorder="1" applyAlignment="1">
      <alignment horizontal="right" wrapText="1"/>
    </xf>
    <xf numFmtId="0" fontId="1" fillId="0" borderId="2" xfId="3" applyBorder="1" applyAlignment="1">
      <alignment horizontal="right" wrapText="1"/>
    </xf>
    <xf numFmtId="164" fontId="3" fillId="0" borderId="2" xfId="1" applyNumberFormat="1" applyFont="1" applyFill="1" applyBorder="1" applyAlignment="1">
      <alignment horizontal="left" wrapText="1"/>
    </xf>
    <xf numFmtId="0" fontId="1" fillId="0" borderId="2" xfId="3" applyBorder="1" applyAlignment="1">
      <alignment wrapText="1"/>
    </xf>
    <xf numFmtId="0" fontId="2" fillId="0" borderId="0" xfId="3" applyFont="1" applyBorder="1"/>
    <xf numFmtId="0" fontId="2" fillId="0" borderId="0" xfId="3" applyFont="1" applyBorder="1" applyAlignment="1">
      <alignment horizontal="left" wrapText="1"/>
    </xf>
    <xf numFmtId="0" fontId="2" fillId="0" borderId="0" xfId="3" applyFont="1" applyAlignment="1"/>
    <xf numFmtId="0" fontId="4" fillId="0" borderId="43" xfId="3" applyFont="1" applyBorder="1"/>
    <xf numFmtId="0" fontId="4" fillId="0" borderId="51" xfId="3" applyFont="1" applyBorder="1"/>
    <xf numFmtId="0" fontId="4" fillId="0" borderId="44" xfId="3" applyFont="1" applyBorder="1"/>
    <xf numFmtId="164" fontId="18" fillId="0" borderId="14" xfId="3" applyNumberFormat="1" applyFont="1" applyFill="1" applyBorder="1" applyAlignment="1"/>
    <xf numFmtId="0" fontId="2" fillId="0" borderId="0" xfId="3" applyFont="1" applyAlignment="1">
      <alignment horizontal="left" wrapText="1"/>
    </xf>
    <xf numFmtId="0" fontId="4" fillId="0" borderId="14" xfId="3" applyFont="1" applyFill="1" applyBorder="1"/>
    <xf numFmtId="164" fontId="4" fillId="0" borderId="14" xfId="3" applyNumberFormat="1" applyFont="1" applyFill="1" applyBorder="1" applyAlignment="1"/>
    <xf numFmtId="0" fontId="8" fillId="0" borderId="2" xfId="3" applyFont="1" applyFill="1" applyBorder="1" applyAlignment="1">
      <alignment horizontal="right"/>
    </xf>
    <xf numFmtId="164" fontId="8" fillId="0" borderId="2" xfId="3" applyNumberFormat="1" applyFont="1" applyFill="1" applyBorder="1" applyAlignment="1">
      <alignment horizontal="center"/>
    </xf>
    <xf numFmtId="164" fontId="3" fillId="0" borderId="2" xfId="3" applyNumberFormat="1" applyFont="1" applyFill="1" applyBorder="1" applyAlignment="1"/>
    <xf numFmtId="0" fontId="8" fillId="0" borderId="0" xfId="3" applyFont="1" applyFill="1" applyBorder="1"/>
    <xf numFmtId="0" fontId="8" fillId="0" borderId="2" xfId="3" applyFont="1" applyFill="1" applyBorder="1"/>
    <xf numFmtId="164" fontId="8" fillId="0" borderId="0" xfId="3" applyNumberFormat="1" applyFont="1" applyFill="1" applyBorder="1" applyAlignment="1"/>
    <xf numFmtId="0" fontId="1" fillId="0" borderId="0" xfId="3" applyFill="1" applyAlignment="1"/>
    <xf numFmtId="0" fontId="1" fillId="0" borderId="12" xfId="0" applyFont="1" applyBorder="1" applyAlignment="1">
      <alignment horizontal="right"/>
    </xf>
    <xf numFmtId="0" fontId="1" fillId="2" borderId="25" xfId="0" applyFont="1" applyFill="1" applyBorder="1" applyAlignment="1"/>
    <xf numFmtId="0" fontId="1" fillId="2" borderId="27" xfId="0" applyFont="1" applyFill="1" applyBorder="1" applyAlignment="1"/>
    <xf numFmtId="0" fontId="1" fillId="2" borderId="26" xfId="0" applyFont="1" applyFill="1" applyBorder="1" applyAlignment="1"/>
    <xf numFmtId="0" fontId="4" fillId="0" borderId="2" xfId="0" applyFont="1" applyBorder="1" applyAlignment="1">
      <alignment horizontal="left"/>
    </xf>
    <xf numFmtId="0" fontId="9" fillId="2" borderId="0" xfId="0" applyFont="1" applyFill="1" applyAlignment="1">
      <alignment horizontal="left"/>
    </xf>
    <xf numFmtId="0" fontId="9" fillId="0" borderId="0" xfId="0" applyFont="1" applyFill="1" applyAlignment="1">
      <alignment horizontal="center"/>
    </xf>
    <xf numFmtId="0" fontId="8" fillId="0" borderId="0" xfId="0" applyFont="1" applyAlignment="1"/>
    <xf numFmtId="0" fontId="3" fillId="2" borderId="0" xfId="0" applyFont="1" applyFill="1" applyAlignment="1">
      <alignment horizontal="left"/>
    </xf>
    <xf numFmtId="0" fontId="4" fillId="0" borderId="2" xfId="0" applyFont="1" applyBorder="1" applyAlignment="1">
      <alignment horizontal="center"/>
    </xf>
    <xf numFmtId="0" fontId="2" fillId="0" borderId="2" xfId="0" applyFont="1" applyBorder="1" applyAlignment="1">
      <alignment horizontal="center" wrapText="1"/>
    </xf>
    <xf numFmtId="0" fontId="4" fillId="2" borderId="4" xfId="0" applyFont="1" applyFill="1" applyBorder="1" applyAlignment="1">
      <alignment horizontal="center"/>
    </xf>
    <xf numFmtId="0" fontId="0" fillId="0" borderId="0" xfId="0" applyBorder="1" applyAlignment="1">
      <alignment horizontal="right"/>
    </xf>
    <xf numFmtId="0" fontId="0" fillId="0" borderId="13" xfId="0" applyBorder="1" applyAlignment="1">
      <alignment horizontal="right"/>
    </xf>
    <xf numFmtId="0" fontId="2" fillId="0" borderId="2" xfId="0" applyFont="1" applyBorder="1" applyAlignment="1">
      <alignment horizontal="left"/>
    </xf>
    <xf numFmtId="0" fontId="2" fillId="0" borderId="2" xfId="0" applyFont="1" applyBorder="1" applyAlignment="1"/>
    <xf numFmtId="0" fontId="4" fillId="2" borderId="25" xfId="0" applyFont="1" applyFill="1" applyBorder="1" applyAlignment="1"/>
    <xf numFmtId="0" fontId="4" fillId="2" borderId="27" xfId="0" applyFont="1" applyFill="1" applyBorder="1" applyAlignment="1"/>
    <xf numFmtId="0" fontId="4" fillId="2" borderId="26" xfId="0" applyFont="1" applyFill="1" applyBorder="1" applyAlignment="1"/>
    <xf numFmtId="0" fontId="4" fillId="2" borderId="25" xfId="0" applyFont="1" applyFill="1" applyBorder="1" applyAlignment="1">
      <alignment horizontal="left"/>
    </xf>
    <xf numFmtId="0" fontId="4" fillId="2" borderId="27" xfId="0" applyFont="1" applyFill="1" applyBorder="1" applyAlignment="1">
      <alignment horizontal="left"/>
    </xf>
    <xf numFmtId="0" fontId="4" fillId="2" borderId="26" xfId="0" applyFont="1" applyFill="1" applyBorder="1" applyAlignment="1">
      <alignment horizontal="left"/>
    </xf>
    <xf numFmtId="0" fontId="4" fillId="2" borderId="3" xfId="0" applyFont="1" applyFill="1" applyBorder="1" applyAlignment="1">
      <alignment horizontal="center"/>
    </xf>
    <xf numFmtId="0" fontId="4" fillId="7" borderId="19" xfId="0" applyFont="1" applyFill="1" applyBorder="1" applyAlignment="1">
      <alignment horizontal="left"/>
    </xf>
    <xf numFmtId="0" fontId="4" fillId="7" borderId="23" xfId="0" applyFont="1" applyFill="1" applyBorder="1" applyAlignment="1">
      <alignment horizontal="left"/>
    </xf>
    <xf numFmtId="0" fontId="4" fillId="7" borderId="21" xfId="0" applyFont="1" applyFill="1" applyBorder="1" applyAlignment="1">
      <alignment horizontal="left"/>
    </xf>
    <xf numFmtId="0" fontId="4" fillId="2" borderId="4" xfId="0" applyFont="1" applyFill="1" applyBorder="1" applyAlignment="1"/>
    <xf numFmtId="0" fontId="4" fillId="2" borderId="3" xfId="0" applyFont="1" applyFill="1" applyBorder="1" applyAlignment="1"/>
    <xf numFmtId="0" fontId="1" fillId="0" borderId="8" xfId="0" applyFont="1" applyBorder="1" applyAlignment="1">
      <alignment horizontal="right"/>
    </xf>
    <xf numFmtId="0" fontId="0" fillId="0" borderId="17" xfId="0" applyBorder="1" applyAlignment="1"/>
    <xf numFmtId="0" fontId="1" fillId="0" borderId="25" xfId="0" applyFont="1" applyBorder="1" applyAlignment="1">
      <alignment horizontal="left"/>
    </xf>
    <xf numFmtId="0" fontId="1" fillId="0" borderId="27" xfId="0" applyFont="1" applyBorder="1" applyAlignment="1">
      <alignment horizontal="left"/>
    </xf>
    <xf numFmtId="0" fontId="1" fillId="0" borderId="26" xfId="0" applyFont="1" applyBorder="1" applyAlignment="1">
      <alignment horizontal="left"/>
    </xf>
    <xf numFmtId="164" fontId="1" fillId="0" borderId="25" xfId="0" applyNumberFormat="1" applyFont="1" applyBorder="1" applyAlignment="1">
      <alignment horizontal="center"/>
    </xf>
    <xf numFmtId="0" fontId="1" fillId="0" borderId="26" xfId="0" applyFont="1" applyBorder="1" applyAlignment="1">
      <alignment horizontal="center"/>
    </xf>
    <xf numFmtId="0" fontId="4" fillId="7" borderId="29" xfId="0" applyFont="1" applyFill="1" applyBorder="1" applyAlignment="1">
      <alignment horizontal="left"/>
    </xf>
    <xf numFmtId="0" fontId="4" fillId="7" borderId="30" xfId="0" applyFont="1" applyFill="1" applyBorder="1" applyAlignment="1">
      <alignment horizontal="left"/>
    </xf>
    <xf numFmtId="0" fontId="4" fillId="7" borderId="31" xfId="0" applyFont="1" applyFill="1" applyBorder="1" applyAlignment="1">
      <alignment horizontal="left"/>
    </xf>
    <xf numFmtId="0" fontId="1" fillId="0" borderId="0" xfId="0" applyFont="1" applyBorder="1" applyAlignment="1">
      <alignment horizontal="right"/>
    </xf>
    <xf numFmtId="0" fontId="0" fillId="0" borderId="0" xfId="0" applyBorder="1" applyAlignment="1"/>
    <xf numFmtId="0" fontId="0" fillId="0" borderId="8" xfId="0" applyBorder="1" applyAlignment="1"/>
    <xf numFmtId="0" fontId="3" fillId="0" borderId="0" xfId="0" applyFont="1" applyAlignment="1">
      <alignment horizontal="right"/>
    </xf>
    <xf numFmtId="0" fontId="0" fillId="0" borderId="0" xfId="0" applyAlignment="1"/>
    <xf numFmtId="0" fontId="8" fillId="0" borderId="2" xfId="0" applyFont="1" applyBorder="1" applyAlignment="1">
      <alignment horizontal="right"/>
    </xf>
    <xf numFmtId="0" fontId="0" fillId="0" borderId="2" xfId="0" applyBorder="1" applyAlignment="1"/>
    <xf numFmtId="0" fontId="0" fillId="0" borderId="55" xfId="0" applyBorder="1" applyAlignment="1"/>
    <xf numFmtId="0" fontId="0" fillId="0" borderId="2" xfId="0" applyBorder="1" applyAlignment="1">
      <alignment horizontal="center"/>
    </xf>
    <xf numFmtId="0" fontId="0" fillId="0" borderId="2" xfId="0" applyBorder="1" applyAlignment="1">
      <alignment horizontal="center" wrapText="1"/>
    </xf>
    <xf numFmtId="0" fontId="5" fillId="0" borderId="2" xfId="0" applyFont="1" applyBorder="1" applyAlignment="1">
      <alignment horizontal="right"/>
    </xf>
    <xf numFmtId="0" fontId="1" fillId="0" borderId="0" xfId="0" applyFont="1" applyAlignment="1">
      <alignment wrapText="1"/>
    </xf>
    <xf numFmtId="0" fontId="0" fillId="0" borderId="0" xfId="0" applyAlignment="1">
      <alignment wrapText="1"/>
    </xf>
    <xf numFmtId="0" fontId="0" fillId="2" borderId="19" xfId="0" applyFill="1" applyBorder="1" applyAlignment="1"/>
    <xf numFmtId="0" fontId="0" fillId="2" borderId="23" xfId="0" applyFill="1" applyBorder="1" applyAlignment="1"/>
    <xf numFmtId="0" fontId="0" fillId="2" borderId="21" xfId="0" applyFill="1" applyBorder="1" applyAlignment="1"/>
    <xf numFmtId="0" fontId="4" fillId="0" borderId="12" xfId="0" applyFont="1" applyFill="1" applyBorder="1" applyAlignment="1">
      <alignment horizontal="left"/>
    </xf>
    <xf numFmtId="0" fontId="2" fillId="0" borderId="19"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21" xfId="0" applyFont="1" applyFill="1" applyBorder="1" applyAlignment="1">
      <alignment horizontal="left" vertical="top" wrapText="1"/>
    </xf>
    <xf numFmtId="0" fontId="8" fillId="0" borderId="12" xfId="0" applyFont="1" applyBorder="1" applyAlignment="1">
      <alignment horizontal="right"/>
    </xf>
    <xf numFmtId="0" fontId="0" fillId="0" borderId="12" xfId="0" applyBorder="1" applyAlignment="1"/>
    <xf numFmtId="0" fontId="0" fillId="0" borderId="32" xfId="0" applyBorder="1" applyAlignment="1"/>
    <xf numFmtId="0" fontId="5" fillId="0" borderId="0" xfId="0" applyFont="1" applyAlignment="1">
      <alignment horizontal="right"/>
    </xf>
    <xf numFmtId="0" fontId="0" fillId="0" borderId="9" xfId="0" applyBorder="1" applyAlignment="1"/>
    <xf numFmtId="0" fontId="1" fillId="0" borderId="0" xfId="0" applyFont="1" applyFill="1" applyBorder="1" applyAlignment="1">
      <alignment horizontal="right"/>
    </xf>
    <xf numFmtId="0" fontId="1" fillId="0" borderId="13" xfId="0" applyFont="1" applyFill="1" applyBorder="1" applyAlignment="1">
      <alignment horizontal="right"/>
    </xf>
    <xf numFmtId="164" fontId="3" fillId="0" borderId="2" xfId="1" applyNumberFormat="1" applyFont="1" applyBorder="1"/>
    <xf numFmtId="0" fontId="4" fillId="2" borderId="19" xfId="0" applyFont="1" applyFill="1" applyBorder="1" applyAlignment="1"/>
    <xf numFmtId="0" fontId="4" fillId="2" borderId="23" xfId="0" applyFont="1" applyFill="1" applyBorder="1" applyAlignment="1"/>
    <xf numFmtId="0" fontId="4" fillId="2" borderId="21" xfId="0" applyFont="1" applyFill="1" applyBorder="1" applyAlignment="1"/>
    <xf numFmtId="0" fontId="4" fillId="2" borderId="19" xfId="0" applyFont="1" applyFill="1" applyBorder="1" applyAlignment="1">
      <alignment horizontal="left"/>
    </xf>
    <xf numFmtId="0" fontId="4" fillId="2" borderId="23" xfId="0" applyFont="1" applyFill="1" applyBorder="1" applyAlignment="1">
      <alignment horizontal="left"/>
    </xf>
    <xf numFmtId="0" fontId="4" fillId="2" borderId="21" xfId="0" applyFont="1" applyFill="1" applyBorder="1" applyAlignment="1">
      <alignment horizontal="left"/>
    </xf>
    <xf numFmtId="0" fontId="3" fillId="0" borderId="2" xfId="0" applyFont="1" applyBorder="1" applyAlignment="1">
      <alignment horizontal="center"/>
    </xf>
    <xf numFmtId="0" fontId="1" fillId="0" borderId="2" xfId="3" applyBorder="1" applyAlignment="1">
      <alignment horizontal="center" wrapText="1"/>
    </xf>
    <xf numFmtId="0" fontId="5" fillId="0" borderId="2" xfId="3" applyFont="1" applyBorder="1" applyAlignment="1">
      <alignment horizontal="right"/>
    </xf>
    <xf numFmtId="0" fontId="1" fillId="0" borderId="0" xfId="3" applyFont="1" applyAlignment="1">
      <alignment wrapText="1"/>
    </xf>
    <xf numFmtId="0" fontId="1" fillId="0" borderId="0" xfId="3" applyAlignment="1">
      <alignment wrapText="1"/>
    </xf>
    <xf numFmtId="0" fontId="4" fillId="0" borderId="12" xfId="3" applyFont="1" applyFill="1" applyBorder="1" applyAlignment="1">
      <alignment horizontal="left"/>
    </xf>
    <xf numFmtId="0" fontId="8" fillId="0" borderId="12" xfId="3" applyFont="1" applyBorder="1" applyAlignment="1">
      <alignment horizontal="right"/>
    </xf>
    <xf numFmtId="0" fontId="1" fillId="0" borderId="12" xfId="3" applyBorder="1" applyAlignment="1"/>
    <xf numFmtId="0" fontId="1" fillId="0" borderId="32" xfId="3" applyBorder="1" applyAlignment="1"/>
    <xf numFmtId="0" fontId="5" fillId="0" borderId="0" xfId="3" applyFont="1" applyAlignment="1">
      <alignment horizontal="center"/>
    </xf>
    <xf numFmtId="0" fontId="5" fillId="0" borderId="9" xfId="3" applyFont="1" applyBorder="1" applyAlignment="1">
      <alignment horizontal="center"/>
    </xf>
    <xf numFmtId="0" fontId="5" fillId="0" borderId="0" xfId="3" applyFont="1" applyAlignment="1">
      <alignment horizontal="right"/>
    </xf>
    <xf numFmtId="0" fontId="1" fillId="0" borderId="25" xfId="3" applyFont="1" applyBorder="1" applyAlignment="1">
      <alignment horizontal="left"/>
    </xf>
    <xf numFmtId="0" fontId="1" fillId="0" borderId="27" xfId="3" applyFont="1" applyBorder="1" applyAlignment="1">
      <alignment horizontal="left"/>
    </xf>
    <xf numFmtId="0" fontId="1" fillId="0" borderId="26" xfId="3" applyFont="1" applyBorder="1" applyAlignment="1">
      <alignment horizontal="left"/>
    </xf>
    <xf numFmtId="164" fontId="1" fillId="0" borderId="25" xfId="3" applyNumberFormat="1" applyFont="1" applyBorder="1" applyAlignment="1">
      <alignment horizontal="center"/>
    </xf>
    <xf numFmtId="0" fontId="1" fillId="0" borderId="26" xfId="3" applyFont="1" applyBorder="1" applyAlignment="1">
      <alignment horizontal="center"/>
    </xf>
    <xf numFmtId="0" fontId="4" fillId="7" borderId="19" xfId="3" applyFont="1" applyFill="1" applyBorder="1" applyAlignment="1">
      <alignment horizontal="left"/>
    </xf>
    <xf numFmtId="0" fontId="4" fillId="7" borderId="23" xfId="3" applyFont="1" applyFill="1" applyBorder="1" applyAlignment="1">
      <alignment horizontal="left"/>
    </xf>
    <xf numFmtId="0" fontId="4" fillId="7" borderId="21" xfId="3" applyFont="1" applyFill="1" applyBorder="1" applyAlignment="1">
      <alignment horizontal="left"/>
    </xf>
    <xf numFmtId="0" fontId="4" fillId="7" borderId="29" xfId="3" applyFont="1" applyFill="1" applyBorder="1" applyAlignment="1">
      <alignment horizontal="left"/>
    </xf>
    <xf numFmtId="0" fontId="4" fillId="7" borderId="30" xfId="3" applyFont="1" applyFill="1" applyBorder="1" applyAlignment="1">
      <alignment horizontal="left"/>
    </xf>
    <xf numFmtId="0" fontId="4" fillId="7" borderId="31" xfId="3" applyFont="1" applyFill="1" applyBorder="1" applyAlignment="1">
      <alignment horizontal="left"/>
    </xf>
    <xf numFmtId="0" fontId="1" fillId="0" borderId="0" xfId="3" applyFont="1" applyBorder="1" applyAlignment="1">
      <alignment horizontal="right"/>
    </xf>
    <xf numFmtId="0" fontId="1" fillId="0" borderId="0" xfId="3" applyBorder="1" applyAlignment="1"/>
    <xf numFmtId="0" fontId="3" fillId="0" borderId="0" xfId="3" applyFont="1" applyAlignment="1">
      <alignment horizontal="right"/>
    </xf>
    <xf numFmtId="0" fontId="8" fillId="0" borderId="2" xfId="3" applyFont="1" applyBorder="1" applyAlignment="1">
      <alignment horizontal="right"/>
    </xf>
    <xf numFmtId="0" fontId="1" fillId="0" borderId="55" xfId="3" applyBorder="1" applyAlignment="1"/>
    <xf numFmtId="0" fontId="4" fillId="0" borderId="2" xfId="3" applyFont="1" applyBorder="1" applyAlignment="1">
      <alignment horizontal="center"/>
    </xf>
    <xf numFmtId="0" fontId="4" fillId="2" borderId="4" xfId="3" applyFont="1" applyFill="1" applyBorder="1" applyAlignment="1">
      <alignment horizontal="center"/>
    </xf>
    <xf numFmtId="0" fontId="4" fillId="2" borderId="4" xfId="3" applyFont="1" applyFill="1" applyBorder="1" applyAlignment="1"/>
    <xf numFmtId="0" fontId="4" fillId="2" borderId="3" xfId="3" applyFont="1" applyFill="1" applyBorder="1" applyAlignment="1">
      <alignment horizontal="center"/>
    </xf>
    <xf numFmtId="0" fontId="4" fillId="2" borderId="3" xfId="3" applyFont="1" applyFill="1" applyBorder="1" applyAlignment="1"/>
    <xf numFmtId="0" fontId="4" fillId="2" borderId="19" xfId="3" applyFont="1" applyFill="1" applyBorder="1" applyAlignment="1">
      <alignment horizontal="center"/>
    </xf>
    <xf numFmtId="0" fontId="4" fillId="2" borderId="21" xfId="3" applyFont="1" applyFill="1" applyBorder="1" applyAlignment="1">
      <alignment horizontal="center"/>
    </xf>
    <xf numFmtId="0" fontId="4" fillId="2" borderId="23" xfId="3" applyFont="1" applyFill="1" applyBorder="1" applyAlignment="1">
      <alignment horizontal="center"/>
    </xf>
    <xf numFmtId="0" fontId="1" fillId="0" borderId="21" xfId="3" applyBorder="1" applyAlignment="1">
      <alignment horizontal="center"/>
    </xf>
    <xf numFmtId="0" fontId="1" fillId="0" borderId="8" xfId="3" applyFont="1" applyBorder="1" applyAlignment="1">
      <alignment horizontal="right"/>
    </xf>
    <xf numFmtId="0" fontId="1" fillId="0" borderId="17" xfId="3" applyBorder="1" applyAlignment="1"/>
    <xf numFmtId="0" fontId="4" fillId="2" borderId="19" xfId="3" applyFont="1" applyFill="1" applyBorder="1" applyAlignment="1"/>
    <xf numFmtId="0" fontId="1" fillId="0" borderId="23" xfId="3" applyBorder="1" applyAlignment="1"/>
    <xf numFmtId="0" fontId="4" fillId="2" borderId="19" xfId="3" applyFont="1" applyFill="1" applyBorder="1" applyAlignment="1">
      <alignment horizontal="left"/>
    </xf>
    <xf numFmtId="0" fontId="1" fillId="0" borderId="23" xfId="3" applyBorder="1" applyAlignment="1">
      <alignment horizontal="left"/>
    </xf>
    <xf numFmtId="0" fontId="3" fillId="0" borderId="12" xfId="3" applyFont="1" applyBorder="1" applyAlignment="1">
      <alignment horizontal="right"/>
    </xf>
    <xf numFmtId="0" fontId="2" fillId="0" borderId="2" xfId="3" applyFont="1" applyBorder="1" applyAlignment="1">
      <alignment horizontal="left"/>
    </xf>
    <xf numFmtId="0" fontId="2" fillId="0" borderId="2" xfId="3" applyFont="1" applyBorder="1" applyAlignment="1"/>
    <xf numFmtId="0" fontId="4" fillId="2" borderId="25" xfId="3" applyFont="1" applyFill="1" applyBorder="1" applyAlignment="1"/>
    <xf numFmtId="0" fontId="1" fillId="0" borderId="27" xfId="3" applyBorder="1" applyAlignment="1"/>
    <xf numFmtId="0" fontId="4" fillId="2" borderId="25" xfId="3" applyFont="1" applyFill="1" applyBorder="1" applyAlignment="1">
      <alignment horizontal="left"/>
    </xf>
    <xf numFmtId="0" fontId="1" fillId="0" borderId="27" xfId="3" applyBorder="1" applyAlignment="1">
      <alignment horizontal="left"/>
    </xf>
    <xf numFmtId="0" fontId="1" fillId="2" borderId="19" xfId="3" applyFill="1" applyBorder="1" applyAlignment="1"/>
    <xf numFmtId="0" fontId="1" fillId="2" borderId="23" xfId="3" applyFill="1" applyBorder="1" applyAlignment="1"/>
    <xf numFmtId="0" fontId="1" fillId="2" borderId="21" xfId="3" applyFill="1" applyBorder="1" applyAlignment="1"/>
    <xf numFmtId="0" fontId="1" fillId="2" borderId="3" xfId="3" applyFill="1" applyBorder="1" applyAlignment="1"/>
    <xf numFmtId="0" fontId="1" fillId="0" borderId="3" xfId="3" applyBorder="1" applyAlignment="1"/>
    <xf numFmtId="0" fontId="1" fillId="2" borderId="25" xfId="3" applyFill="1" applyBorder="1" applyAlignment="1"/>
    <xf numFmtId="0" fontId="1" fillId="2" borderId="27" xfId="3" applyFill="1" applyBorder="1" applyAlignment="1"/>
    <xf numFmtId="0" fontId="1" fillId="2" borderId="26" xfId="3" applyFill="1" applyBorder="1" applyAlignment="1"/>
    <xf numFmtId="0" fontId="1" fillId="2" borderId="4" xfId="3" applyFill="1" applyBorder="1" applyAlignment="1"/>
    <xf numFmtId="0" fontId="1" fillId="0" borderId="4" xfId="3" applyBorder="1" applyAlignment="1"/>
    <xf numFmtId="0" fontId="3" fillId="0" borderId="2" xfId="3" applyFont="1" applyBorder="1" applyAlignment="1">
      <alignment horizontal="left"/>
    </xf>
    <xf numFmtId="0" fontId="3" fillId="0" borderId="2" xfId="3" applyFont="1" applyBorder="1" applyAlignment="1">
      <alignment horizontal="center"/>
    </xf>
    <xf numFmtId="0" fontId="3" fillId="0" borderId="2" xfId="3" applyFont="1" applyBorder="1" applyAlignment="1"/>
    <xf numFmtId="0" fontId="9" fillId="2" borderId="0" xfId="3" applyFont="1" applyFill="1" applyAlignment="1">
      <alignment horizontal="left"/>
    </xf>
    <xf numFmtId="0" fontId="9" fillId="0" borderId="0" xfId="3" applyFont="1" applyFill="1" applyAlignment="1">
      <alignment horizontal="center"/>
    </xf>
    <xf numFmtId="0" fontId="3" fillId="2" borderId="0" xfId="3" applyFont="1" applyFill="1" applyAlignment="1">
      <alignment horizontal="left"/>
    </xf>
    <xf numFmtId="0" fontId="3" fillId="0" borderId="29" xfId="0" applyFont="1" applyBorder="1" applyAlignment="1">
      <alignment horizontal="left" wrapText="1"/>
    </xf>
    <xf numFmtId="0" fontId="3" fillId="0" borderId="31" xfId="0" applyFont="1" applyBorder="1" applyAlignment="1">
      <alignment horizontal="left" wrapText="1"/>
    </xf>
    <xf numFmtId="0" fontId="0" fillId="2" borderId="19" xfId="0" applyFill="1" applyBorder="1" applyAlignment="1">
      <alignment horizontal="left" vertical="top"/>
    </xf>
    <xf numFmtId="0" fontId="0" fillId="2" borderId="21" xfId="0" applyFill="1" applyBorder="1" applyAlignment="1">
      <alignment horizontal="left" vertical="top"/>
    </xf>
    <xf numFmtId="0" fontId="3" fillId="0" borderId="0" xfId="0" applyFont="1" applyAlignment="1">
      <alignment wrapText="1"/>
    </xf>
    <xf numFmtId="0" fontId="1" fillId="2" borderId="25" xfId="0" applyFont="1" applyFill="1" applyBorder="1" applyAlignment="1">
      <alignment horizontal="left" vertical="top"/>
    </xf>
    <xf numFmtId="0" fontId="1" fillId="2" borderId="26" xfId="0" applyFont="1" applyFill="1" applyBorder="1" applyAlignment="1">
      <alignment horizontal="left" vertical="top"/>
    </xf>
    <xf numFmtId="0" fontId="1" fillId="2" borderId="19" xfId="0" applyFont="1" applyFill="1" applyBorder="1" applyAlignment="1">
      <alignment horizontal="left" vertical="top"/>
    </xf>
    <xf numFmtId="0" fontId="1" fillId="2" borderId="21" xfId="0" applyFont="1" applyFill="1" applyBorder="1" applyAlignment="1">
      <alignment horizontal="left" vertical="top"/>
    </xf>
    <xf numFmtId="0" fontId="1" fillId="0" borderId="0" xfId="3" applyFont="1" applyBorder="1" applyAlignment="1">
      <alignment horizontal="left" vertical="top" wrapText="1"/>
    </xf>
    <xf numFmtId="0" fontId="1" fillId="2" borderId="6" xfId="3" applyFont="1" applyFill="1" applyBorder="1" applyAlignment="1">
      <alignment horizontal="left" vertical="top" wrapText="1"/>
    </xf>
    <xf numFmtId="0" fontId="1" fillId="2" borderId="0" xfId="3" applyFont="1" applyFill="1" applyBorder="1" applyAlignment="1">
      <alignment horizontal="left" vertical="top" wrapText="1"/>
    </xf>
    <xf numFmtId="0" fontId="1" fillId="2" borderId="47" xfId="3" applyFont="1" applyFill="1" applyBorder="1" applyAlignment="1">
      <alignment horizontal="center" wrapText="1"/>
    </xf>
    <xf numFmtId="0" fontId="1" fillId="2" borderId="48" xfId="3" applyFont="1" applyFill="1" applyBorder="1" applyAlignment="1">
      <alignment horizontal="center" wrapText="1"/>
    </xf>
    <xf numFmtId="0" fontId="1" fillId="2" borderId="49" xfId="3" applyFont="1" applyFill="1" applyBorder="1" applyAlignment="1">
      <alignment horizontal="center" wrapText="1"/>
    </xf>
    <xf numFmtId="0" fontId="1" fillId="2" borderId="50" xfId="3" applyFont="1" applyFill="1" applyBorder="1" applyAlignment="1">
      <alignment horizontal="center" wrapText="1"/>
    </xf>
    <xf numFmtId="164" fontId="3" fillId="0" borderId="8" xfId="1" applyNumberFormat="1" applyFont="1" applyFill="1" applyBorder="1" applyAlignment="1">
      <alignment horizontal="right"/>
    </xf>
    <xf numFmtId="0" fontId="3" fillId="0" borderId="0" xfId="3" applyFont="1" applyFill="1" applyBorder="1" applyAlignment="1">
      <alignment horizontal="right" wrapText="1"/>
    </xf>
    <xf numFmtId="0" fontId="3" fillId="0" borderId="43" xfId="3" applyFont="1" applyBorder="1" applyAlignment="1">
      <alignment horizontal="center" vertical="center" wrapText="1"/>
    </xf>
    <xf numFmtId="0" fontId="3" fillId="0" borderId="44" xfId="3" applyFont="1" applyBorder="1" applyAlignment="1">
      <alignment horizontal="center" vertical="center" wrapText="1"/>
    </xf>
    <xf numFmtId="0" fontId="1" fillId="2" borderId="45" xfId="3" applyFont="1" applyFill="1" applyBorder="1" applyAlignment="1">
      <alignment horizontal="center" wrapText="1"/>
    </xf>
    <xf numFmtId="0" fontId="1" fillId="2" borderId="46" xfId="3" applyFont="1" applyFill="1" applyBorder="1" applyAlignment="1">
      <alignment horizontal="center" wrapText="1"/>
    </xf>
    <xf numFmtId="0" fontId="8" fillId="0" borderId="3" xfId="0" applyFont="1" applyBorder="1" applyAlignment="1">
      <alignment wrapText="1"/>
    </xf>
    <xf numFmtId="0" fontId="0" fillId="0" borderId="3" xfId="0" applyBorder="1" applyAlignment="1"/>
    <xf numFmtId="0" fontId="8" fillId="0" borderId="3" xfId="0" applyFont="1" applyBorder="1" applyAlignment="1"/>
    <xf numFmtId="0" fontId="8" fillId="0" borderId="0" xfId="0" applyFont="1" applyFill="1" applyAlignment="1">
      <alignment horizontal="left"/>
    </xf>
    <xf numFmtId="0" fontId="9" fillId="0" borderId="0" xfId="0" applyFont="1" applyAlignment="1"/>
    <xf numFmtId="0" fontId="8" fillId="0" borderId="19" xfId="0" applyFont="1" applyBorder="1" applyAlignment="1">
      <alignment horizontal="left" wrapText="1"/>
    </xf>
    <xf numFmtId="0" fontId="8" fillId="0" borderId="23" xfId="0" applyFont="1" applyBorder="1" applyAlignment="1">
      <alignment horizontal="left" wrapText="1"/>
    </xf>
    <xf numFmtId="0" fontId="8" fillId="0" borderId="21" xfId="0" applyFont="1" applyBorder="1" applyAlignment="1">
      <alignment horizontal="left" wrapText="1"/>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8"/>
  <sheetViews>
    <sheetView workbookViewId="0">
      <selection activeCell="H39" sqref="H39"/>
    </sheetView>
  </sheetViews>
  <sheetFormatPr defaultColWidth="11.44140625" defaultRowHeight="13.2" x14ac:dyDescent="0.25"/>
  <cols>
    <col min="6" max="6" width="8.33203125" customWidth="1"/>
    <col min="7" max="7" width="10.33203125" customWidth="1"/>
    <col min="8" max="8" width="10.88671875" style="8"/>
    <col min="9" max="9" width="17.33203125" customWidth="1"/>
  </cols>
  <sheetData>
    <row r="1" spans="1:16" ht="15" customHeight="1" x14ac:dyDescent="0.25">
      <c r="A1" s="379" t="s">
        <v>219</v>
      </c>
      <c r="B1" s="379"/>
      <c r="C1" s="41"/>
      <c r="D1" s="54" t="s">
        <v>220</v>
      </c>
      <c r="E1" s="41"/>
      <c r="F1" s="46"/>
      <c r="G1" s="41"/>
      <c r="H1" s="62"/>
      <c r="I1" s="41"/>
      <c r="P1" s="14"/>
    </row>
    <row r="3" spans="1:16" x14ac:dyDescent="0.25">
      <c r="A3" s="5" t="s">
        <v>128</v>
      </c>
      <c r="F3" s="47"/>
    </row>
    <row r="4" spans="1:16" x14ac:dyDescent="0.25">
      <c r="A4" s="5" t="s">
        <v>129</v>
      </c>
      <c r="D4" s="65" t="s">
        <v>286</v>
      </c>
      <c r="F4" s="47"/>
    </row>
    <row r="5" spans="1:16" x14ac:dyDescent="0.25">
      <c r="A5" s="48" t="s">
        <v>56</v>
      </c>
    </row>
    <row r="7" spans="1:16" x14ac:dyDescent="0.25">
      <c r="A7" s="380" t="s">
        <v>241</v>
      </c>
      <c r="B7" s="381"/>
      <c r="C7" s="382" t="s">
        <v>345</v>
      </c>
      <c r="D7" s="380"/>
      <c r="E7" s="381"/>
      <c r="F7" s="382" t="s">
        <v>194</v>
      </c>
      <c r="G7" s="381"/>
      <c r="H7" s="378" t="s">
        <v>223</v>
      </c>
      <c r="I7" s="378" t="s">
        <v>238</v>
      </c>
    </row>
    <row r="8" spans="1:16" ht="23.1" customHeight="1" x14ac:dyDescent="0.25">
      <c r="A8" s="59" t="s">
        <v>239</v>
      </c>
      <c r="B8" s="60" t="s">
        <v>240</v>
      </c>
      <c r="C8" s="61" t="s">
        <v>242</v>
      </c>
      <c r="D8" s="59" t="s">
        <v>221</v>
      </c>
      <c r="E8" s="60" t="s">
        <v>222</v>
      </c>
      <c r="F8" s="63" t="s">
        <v>284</v>
      </c>
      <c r="G8" s="64" t="s">
        <v>285</v>
      </c>
      <c r="H8" s="378"/>
      <c r="I8" s="378"/>
    </row>
    <row r="9" spans="1:16" x14ac:dyDescent="0.25">
      <c r="A9" t="s">
        <v>346</v>
      </c>
      <c r="B9" t="s">
        <v>201</v>
      </c>
      <c r="C9" t="s">
        <v>202</v>
      </c>
      <c r="D9" t="s">
        <v>202</v>
      </c>
      <c r="E9" t="s">
        <v>202</v>
      </c>
      <c r="F9" t="s">
        <v>203</v>
      </c>
      <c r="G9" t="s">
        <v>203</v>
      </c>
      <c r="H9" t="s">
        <v>202</v>
      </c>
    </row>
    <row r="10" spans="1:16" x14ac:dyDescent="0.25">
      <c r="A10" t="s">
        <v>204</v>
      </c>
      <c r="B10" t="s">
        <v>205</v>
      </c>
      <c r="C10" t="s">
        <v>202</v>
      </c>
      <c r="D10" t="s">
        <v>202</v>
      </c>
      <c r="E10" t="s">
        <v>202</v>
      </c>
      <c r="F10" t="s">
        <v>203</v>
      </c>
      <c r="G10" t="s">
        <v>206</v>
      </c>
      <c r="H10" t="s">
        <v>202</v>
      </c>
    </row>
    <row r="11" spans="1:16" x14ac:dyDescent="0.25">
      <c r="A11" t="s">
        <v>207</v>
      </c>
      <c r="B11" t="s">
        <v>208</v>
      </c>
      <c r="C11" t="s">
        <v>209</v>
      </c>
      <c r="D11" t="s">
        <v>210</v>
      </c>
      <c r="E11" t="s">
        <v>211</v>
      </c>
      <c r="F11" t="s">
        <v>206</v>
      </c>
      <c r="G11" t="s">
        <v>206</v>
      </c>
      <c r="H11">
        <v>9</v>
      </c>
    </row>
    <row r="12" spans="1:16" x14ac:dyDescent="0.25">
      <c r="A12" t="s">
        <v>207</v>
      </c>
      <c r="B12" t="s">
        <v>208</v>
      </c>
      <c r="C12" t="s">
        <v>212</v>
      </c>
      <c r="D12" t="s">
        <v>213</v>
      </c>
      <c r="E12" t="s">
        <v>214</v>
      </c>
      <c r="F12" t="s">
        <v>206</v>
      </c>
      <c r="G12" t="s">
        <v>206</v>
      </c>
      <c r="H12">
        <v>3</v>
      </c>
    </row>
    <row r="13" spans="1:16" x14ac:dyDescent="0.25">
      <c r="A13" t="s">
        <v>207</v>
      </c>
      <c r="B13" t="s">
        <v>208</v>
      </c>
      <c r="C13" t="s">
        <v>212</v>
      </c>
      <c r="D13" t="s">
        <v>213</v>
      </c>
      <c r="E13" t="s">
        <v>215</v>
      </c>
      <c r="F13" t="s">
        <v>206</v>
      </c>
      <c r="G13" t="s">
        <v>206</v>
      </c>
      <c r="H13">
        <v>1</v>
      </c>
    </row>
    <row r="14" spans="1:16" x14ac:dyDescent="0.25">
      <c r="A14" t="s">
        <v>261</v>
      </c>
      <c r="B14" t="s">
        <v>262</v>
      </c>
      <c r="C14" t="s">
        <v>263</v>
      </c>
      <c r="D14" t="s">
        <v>264</v>
      </c>
      <c r="E14" t="s">
        <v>265</v>
      </c>
      <c r="F14" t="s">
        <v>206</v>
      </c>
      <c r="G14" t="s">
        <v>206</v>
      </c>
      <c r="H14">
        <v>2</v>
      </c>
    </row>
    <row r="15" spans="1:16" x14ac:dyDescent="0.25">
      <c r="A15" t="s">
        <v>226</v>
      </c>
      <c r="B15" t="s">
        <v>227</v>
      </c>
      <c r="C15" t="s">
        <v>228</v>
      </c>
      <c r="D15" t="s">
        <v>229</v>
      </c>
      <c r="E15" t="s">
        <v>268</v>
      </c>
      <c r="F15" t="s">
        <v>206</v>
      </c>
      <c r="G15" t="s">
        <v>206</v>
      </c>
      <c r="H15">
        <v>7</v>
      </c>
    </row>
    <row r="16" spans="1:16" x14ac:dyDescent="0.25">
      <c r="A16" t="s">
        <v>269</v>
      </c>
      <c r="B16" t="s">
        <v>224</v>
      </c>
      <c r="C16" t="s">
        <v>212</v>
      </c>
      <c r="D16" t="s">
        <v>213</v>
      </c>
      <c r="E16" t="s">
        <v>214</v>
      </c>
      <c r="F16" t="s">
        <v>206</v>
      </c>
      <c r="G16" t="s">
        <v>206</v>
      </c>
      <c r="H16">
        <v>4</v>
      </c>
    </row>
    <row r="17" spans="1:8" x14ac:dyDescent="0.25">
      <c r="A17" t="s">
        <v>269</v>
      </c>
      <c r="B17" t="s">
        <v>224</v>
      </c>
      <c r="C17" t="s">
        <v>225</v>
      </c>
      <c r="D17" t="s">
        <v>213</v>
      </c>
      <c r="E17" t="s">
        <v>195</v>
      </c>
      <c r="F17" t="s">
        <v>206</v>
      </c>
      <c r="G17" t="s">
        <v>206</v>
      </c>
      <c r="H17">
        <v>1</v>
      </c>
    </row>
    <row r="18" spans="1:8" x14ac:dyDescent="0.25">
      <c r="A18" t="s">
        <v>269</v>
      </c>
      <c r="B18" t="s">
        <v>224</v>
      </c>
      <c r="C18" t="s">
        <v>212</v>
      </c>
      <c r="D18" t="s">
        <v>213</v>
      </c>
      <c r="E18" t="s">
        <v>215</v>
      </c>
      <c r="F18" t="s">
        <v>206</v>
      </c>
      <c r="G18" t="s">
        <v>206</v>
      </c>
      <c r="H18">
        <v>1</v>
      </c>
    </row>
    <row r="19" spans="1:8" x14ac:dyDescent="0.25">
      <c r="A19" t="s">
        <v>196</v>
      </c>
      <c r="B19" t="s">
        <v>197</v>
      </c>
      <c r="C19" t="s">
        <v>212</v>
      </c>
      <c r="D19" t="s">
        <v>213</v>
      </c>
      <c r="E19" t="s">
        <v>214</v>
      </c>
      <c r="F19" t="s">
        <v>206</v>
      </c>
      <c r="G19" t="s">
        <v>206</v>
      </c>
      <c r="H19">
        <v>2</v>
      </c>
    </row>
    <row r="20" spans="1:8" x14ac:dyDescent="0.25">
      <c r="A20" t="s">
        <v>196</v>
      </c>
      <c r="B20" t="s">
        <v>197</v>
      </c>
      <c r="C20" t="s">
        <v>212</v>
      </c>
      <c r="D20" t="s">
        <v>213</v>
      </c>
      <c r="E20" t="s">
        <v>215</v>
      </c>
      <c r="F20" t="s">
        <v>206</v>
      </c>
      <c r="G20" t="s">
        <v>206</v>
      </c>
      <c r="H20">
        <v>1</v>
      </c>
    </row>
    <row r="21" spans="1:8" x14ac:dyDescent="0.25">
      <c r="A21" t="s">
        <v>230</v>
      </c>
      <c r="B21" t="s">
        <v>266</v>
      </c>
      <c r="C21" t="s">
        <v>231</v>
      </c>
      <c r="D21" t="s">
        <v>213</v>
      </c>
      <c r="E21" t="s">
        <v>95</v>
      </c>
      <c r="F21" t="s">
        <v>206</v>
      </c>
      <c r="G21" t="s">
        <v>206</v>
      </c>
      <c r="H21">
        <v>4</v>
      </c>
    </row>
    <row r="22" spans="1:8" x14ac:dyDescent="0.25">
      <c r="A22" t="s">
        <v>74</v>
      </c>
      <c r="B22" t="s">
        <v>267</v>
      </c>
      <c r="C22" t="s">
        <v>212</v>
      </c>
      <c r="D22" t="s">
        <v>213</v>
      </c>
      <c r="E22" t="s">
        <v>214</v>
      </c>
      <c r="F22" t="s">
        <v>206</v>
      </c>
      <c r="G22" t="s">
        <v>206</v>
      </c>
      <c r="H22">
        <v>5</v>
      </c>
    </row>
    <row r="23" spans="1:8" x14ac:dyDescent="0.25">
      <c r="A23" t="s">
        <v>74</v>
      </c>
      <c r="B23" t="s">
        <v>267</v>
      </c>
      <c r="C23" t="s">
        <v>212</v>
      </c>
      <c r="D23" t="s">
        <v>213</v>
      </c>
      <c r="E23" t="s">
        <v>215</v>
      </c>
      <c r="F23" t="s">
        <v>206</v>
      </c>
      <c r="G23" t="s">
        <v>206</v>
      </c>
      <c r="H23">
        <v>1</v>
      </c>
    </row>
    <row r="24" spans="1:8" x14ac:dyDescent="0.25">
      <c r="A24" t="s">
        <v>125</v>
      </c>
      <c r="B24" t="s">
        <v>126</v>
      </c>
      <c r="C24" t="s">
        <v>212</v>
      </c>
      <c r="D24" t="s">
        <v>213</v>
      </c>
      <c r="E24" t="s">
        <v>214</v>
      </c>
      <c r="F24" t="s">
        <v>206</v>
      </c>
      <c r="G24" t="s">
        <v>206</v>
      </c>
      <c r="H24">
        <v>2</v>
      </c>
    </row>
    <row r="25" spans="1:8" x14ac:dyDescent="0.25">
      <c r="A25" t="s">
        <v>125</v>
      </c>
      <c r="B25" t="s">
        <v>126</v>
      </c>
      <c r="C25" t="s">
        <v>212</v>
      </c>
      <c r="D25" t="s">
        <v>213</v>
      </c>
      <c r="E25" t="s">
        <v>215</v>
      </c>
      <c r="F25" t="s">
        <v>206</v>
      </c>
      <c r="G25" t="s">
        <v>206</v>
      </c>
      <c r="H25">
        <v>1</v>
      </c>
    </row>
    <row r="26" spans="1:8" x14ac:dyDescent="0.25">
      <c r="A26" t="s">
        <v>291</v>
      </c>
      <c r="B26" t="s">
        <v>292</v>
      </c>
      <c r="C26" t="s">
        <v>231</v>
      </c>
      <c r="D26" t="s">
        <v>213</v>
      </c>
      <c r="E26" t="s">
        <v>95</v>
      </c>
      <c r="F26" t="s">
        <v>206</v>
      </c>
      <c r="G26" t="s">
        <v>206</v>
      </c>
      <c r="H26" t="s">
        <v>202</v>
      </c>
    </row>
    <row r="27" spans="1:8" x14ac:dyDescent="0.25">
      <c r="A27" t="s">
        <v>293</v>
      </c>
      <c r="B27" t="s">
        <v>294</v>
      </c>
      <c r="C27" t="s">
        <v>212</v>
      </c>
      <c r="D27" t="s">
        <v>213</v>
      </c>
      <c r="E27" t="s">
        <v>214</v>
      </c>
      <c r="F27" t="s">
        <v>206</v>
      </c>
      <c r="G27" t="s">
        <v>206</v>
      </c>
      <c r="H27">
        <v>5</v>
      </c>
    </row>
    <row r="28" spans="1:8" x14ac:dyDescent="0.25">
      <c r="A28" t="s">
        <v>293</v>
      </c>
      <c r="B28" t="s">
        <v>294</v>
      </c>
      <c r="C28" t="s">
        <v>212</v>
      </c>
      <c r="D28" t="s">
        <v>213</v>
      </c>
      <c r="E28" t="s">
        <v>215</v>
      </c>
      <c r="F28" t="s">
        <v>206</v>
      </c>
      <c r="G28" t="s">
        <v>206</v>
      </c>
      <c r="H28">
        <v>1</v>
      </c>
    </row>
    <row r="29" spans="1:8" x14ac:dyDescent="0.25">
      <c r="A29" t="s">
        <v>134</v>
      </c>
      <c r="B29" t="s">
        <v>135</v>
      </c>
      <c r="C29" t="s">
        <v>136</v>
      </c>
      <c r="D29" t="s">
        <v>229</v>
      </c>
      <c r="E29" t="s">
        <v>202</v>
      </c>
      <c r="F29" t="s">
        <v>206</v>
      </c>
      <c r="G29" t="s">
        <v>206</v>
      </c>
      <c r="H29">
        <v>13</v>
      </c>
    </row>
    <row r="30" spans="1:8" x14ac:dyDescent="0.25">
      <c r="A30" t="s">
        <v>137</v>
      </c>
      <c r="B30" t="s">
        <v>138</v>
      </c>
      <c r="C30" t="s">
        <v>212</v>
      </c>
      <c r="D30" t="s">
        <v>213</v>
      </c>
      <c r="E30" t="s">
        <v>214</v>
      </c>
      <c r="F30" t="s">
        <v>206</v>
      </c>
      <c r="G30" t="s">
        <v>206</v>
      </c>
      <c r="H30">
        <v>5</v>
      </c>
    </row>
    <row r="31" spans="1:8" x14ac:dyDescent="0.25">
      <c r="A31" t="s">
        <v>137</v>
      </c>
      <c r="B31" t="s">
        <v>138</v>
      </c>
      <c r="C31" t="s">
        <v>212</v>
      </c>
      <c r="D31" t="s">
        <v>213</v>
      </c>
      <c r="E31" t="s">
        <v>215</v>
      </c>
      <c r="F31" t="s">
        <v>206</v>
      </c>
      <c r="G31" t="s">
        <v>206</v>
      </c>
      <c r="H31">
        <v>2</v>
      </c>
    </row>
    <row r="32" spans="1:8" x14ac:dyDescent="0.25">
      <c r="A32" t="s">
        <v>97</v>
      </c>
      <c r="B32" t="s">
        <v>98</v>
      </c>
      <c r="C32" t="s">
        <v>263</v>
      </c>
      <c r="D32" t="s">
        <v>264</v>
      </c>
      <c r="E32" t="s">
        <v>265</v>
      </c>
      <c r="F32" t="s">
        <v>206</v>
      </c>
      <c r="G32" t="s">
        <v>206</v>
      </c>
      <c r="H32">
        <v>2</v>
      </c>
    </row>
    <row r="33" spans="1:8" x14ac:dyDescent="0.25">
      <c r="A33" t="s">
        <v>99</v>
      </c>
      <c r="B33" t="s">
        <v>99</v>
      </c>
      <c r="C33" t="s">
        <v>212</v>
      </c>
      <c r="D33" t="s">
        <v>213</v>
      </c>
      <c r="E33" t="s">
        <v>215</v>
      </c>
      <c r="F33" t="s">
        <v>206</v>
      </c>
      <c r="G33" t="s">
        <v>206</v>
      </c>
      <c r="H33">
        <v>1</v>
      </c>
    </row>
    <row r="34" spans="1:8" x14ac:dyDescent="0.25">
      <c r="A34" t="s">
        <v>100</v>
      </c>
      <c r="B34" t="s">
        <v>101</v>
      </c>
      <c r="C34" t="s">
        <v>212</v>
      </c>
      <c r="D34" t="s">
        <v>213</v>
      </c>
      <c r="E34" t="s">
        <v>214</v>
      </c>
      <c r="F34" t="s">
        <v>206</v>
      </c>
      <c r="G34" t="s">
        <v>206</v>
      </c>
      <c r="H34">
        <v>6</v>
      </c>
    </row>
    <row r="35" spans="1:8" x14ac:dyDescent="0.25">
      <c r="A35" t="s">
        <v>100</v>
      </c>
      <c r="B35" t="s">
        <v>101</v>
      </c>
      <c r="C35" t="s">
        <v>212</v>
      </c>
      <c r="D35" t="s">
        <v>213</v>
      </c>
      <c r="E35" t="s">
        <v>215</v>
      </c>
      <c r="F35" t="s">
        <v>206</v>
      </c>
      <c r="G35" t="s">
        <v>206</v>
      </c>
      <c r="H35">
        <v>1</v>
      </c>
    </row>
    <row r="36" spans="1:8" x14ac:dyDescent="0.25">
      <c r="A36" t="s">
        <v>102</v>
      </c>
      <c r="B36" t="s">
        <v>246</v>
      </c>
      <c r="C36" t="s">
        <v>231</v>
      </c>
      <c r="D36" t="s">
        <v>213</v>
      </c>
      <c r="E36" t="s">
        <v>95</v>
      </c>
      <c r="F36" t="s">
        <v>206</v>
      </c>
      <c r="G36" t="s">
        <v>206</v>
      </c>
      <c r="H36">
        <v>4</v>
      </c>
    </row>
    <row r="37" spans="1:8" x14ac:dyDescent="0.25">
      <c r="A37" t="s">
        <v>247</v>
      </c>
      <c r="B37" t="s">
        <v>248</v>
      </c>
      <c r="C37" t="s">
        <v>209</v>
      </c>
      <c r="D37" t="s">
        <v>210</v>
      </c>
      <c r="E37" t="s">
        <v>211</v>
      </c>
      <c r="F37" t="s">
        <v>206</v>
      </c>
      <c r="G37" t="s">
        <v>206</v>
      </c>
      <c r="H37">
        <v>14</v>
      </c>
    </row>
    <row r="38" spans="1:8" x14ac:dyDescent="0.25">
      <c r="A38" t="s">
        <v>249</v>
      </c>
      <c r="B38" t="s">
        <v>250</v>
      </c>
      <c r="C38" t="s">
        <v>231</v>
      </c>
      <c r="D38" t="s">
        <v>213</v>
      </c>
      <c r="E38" t="s">
        <v>95</v>
      </c>
      <c r="F38" t="s">
        <v>206</v>
      </c>
      <c r="G38" t="s">
        <v>206</v>
      </c>
      <c r="H38" t="s">
        <v>202</v>
      </c>
    </row>
    <row r="39" spans="1:8" x14ac:dyDescent="0.25">
      <c r="A39" t="s">
        <v>251</v>
      </c>
      <c r="B39" t="s">
        <v>252</v>
      </c>
      <c r="C39" t="s">
        <v>212</v>
      </c>
      <c r="D39" t="s">
        <v>213</v>
      </c>
      <c r="E39" t="s">
        <v>214</v>
      </c>
      <c r="F39" t="s">
        <v>206</v>
      </c>
      <c r="G39" t="s">
        <v>206</v>
      </c>
      <c r="H39">
        <v>4</v>
      </c>
    </row>
    <row r="40" spans="1:8" x14ac:dyDescent="0.25">
      <c r="A40" t="s">
        <v>251</v>
      </c>
      <c r="B40" t="s">
        <v>252</v>
      </c>
      <c r="C40" t="s">
        <v>212</v>
      </c>
      <c r="D40" t="s">
        <v>213</v>
      </c>
      <c r="E40" t="s">
        <v>215</v>
      </c>
      <c r="F40" t="s">
        <v>206</v>
      </c>
      <c r="G40" t="s">
        <v>206</v>
      </c>
      <c r="H40">
        <v>2</v>
      </c>
    </row>
    <row r="41" spans="1:8" x14ac:dyDescent="0.25">
      <c r="A41" t="s">
        <v>251</v>
      </c>
      <c r="B41" t="s">
        <v>252</v>
      </c>
      <c r="C41" t="s">
        <v>253</v>
      </c>
      <c r="D41" t="s">
        <v>254</v>
      </c>
      <c r="E41" t="s">
        <v>255</v>
      </c>
      <c r="F41" t="s">
        <v>206</v>
      </c>
      <c r="G41" t="s">
        <v>206</v>
      </c>
      <c r="H41">
        <v>1</v>
      </c>
    </row>
    <row r="42" spans="1:8" x14ac:dyDescent="0.25">
      <c r="A42" t="s">
        <v>256</v>
      </c>
      <c r="B42" t="s">
        <v>87</v>
      </c>
      <c r="C42" t="s">
        <v>212</v>
      </c>
      <c r="D42" t="s">
        <v>213</v>
      </c>
      <c r="E42" t="s">
        <v>215</v>
      </c>
      <c r="F42" t="s">
        <v>206</v>
      </c>
      <c r="G42" t="s">
        <v>206</v>
      </c>
      <c r="H42">
        <v>2</v>
      </c>
    </row>
    <row r="43" spans="1:8" x14ac:dyDescent="0.25">
      <c r="A43" t="s">
        <v>88</v>
      </c>
      <c r="B43" t="s">
        <v>89</v>
      </c>
      <c r="C43" t="s">
        <v>212</v>
      </c>
      <c r="D43" t="s">
        <v>213</v>
      </c>
      <c r="E43" t="s">
        <v>214</v>
      </c>
      <c r="F43" t="s">
        <v>206</v>
      </c>
      <c r="G43" t="s">
        <v>206</v>
      </c>
      <c r="H43">
        <v>4</v>
      </c>
    </row>
    <row r="44" spans="1:8" x14ac:dyDescent="0.25">
      <c r="A44" t="s">
        <v>88</v>
      </c>
      <c r="B44" t="s">
        <v>89</v>
      </c>
      <c r="C44" t="s">
        <v>90</v>
      </c>
      <c r="D44" t="s">
        <v>229</v>
      </c>
      <c r="E44" t="s">
        <v>91</v>
      </c>
      <c r="F44" t="s">
        <v>206</v>
      </c>
      <c r="G44" t="s">
        <v>206</v>
      </c>
      <c r="H44">
        <v>1</v>
      </c>
    </row>
    <row r="45" spans="1:8" x14ac:dyDescent="0.25">
      <c r="A45" t="s">
        <v>88</v>
      </c>
      <c r="B45" t="s">
        <v>89</v>
      </c>
      <c r="C45" t="s">
        <v>212</v>
      </c>
      <c r="D45" t="s">
        <v>213</v>
      </c>
      <c r="E45" t="s">
        <v>215</v>
      </c>
      <c r="F45" t="s">
        <v>206</v>
      </c>
      <c r="G45" t="s">
        <v>206</v>
      </c>
      <c r="H45">
        <v>1</v>
      </c>
    </row>
    <row r="46" spans="1:8" x14ac:dyDescent="0.25">
      <c r="A46" t="s">
        <v>92</v>
      </c>
      <c r="B46" t="s">
        <v>92</v>
      </c>
      <c r="C46" t="s">
        <v>202</v>
      </c>
      <c r="D46" t="s">
        <v>202</v>
      </c>
      <c r="E46" t="s">
        <v>202</v>
      </c>
      <c r="F46" t="s">
        <v>202</v>
      </c>
      <c r="G46" t="s">
        <v>202</v>
      </c>
      <c r="H46" t="s">
        <v>202</v>
      </c>
    </row>
    <row r="47" spans="1:8" x14ac:dyDescent="0.25">
      <c r="A47" t="s">
        <v>93</v>
      </c>
      <c r="B47" t="s">
        <v>93</v>
      </c>
      <c r="C47" t="s">
        <v>212</v>
      </c>
      <c r="D47" t="s">
        <v>213</v>
      </c>
      <c r="E47" t="s">
        <v>215</v>
      </c>
      <c r="F47" t="s">
        <v>206</v>
      </c>
      <c r="G47" t="s">
        <v>206</v>
      </c>
      <c r="H47">
        <v>1</v>
      </c>
    </row>
    <row r="48" spans="1:8" x14ac:dyDescent="0.25">
      <c r="A48" t="s">
        <v>94</v>
      </c>
      <c r="B48" t="s">
        <v>26</v>
      </c>
      <c r="C48" t="s">
        <v>212</v>
      </c>
      <c r="D48" t="s">
        <v>213</v>
      </c>
      <c r="E48" t="s">
        <v>214</v>
      </c>
      <c r="F48" t="s">
        <v>206</v>
      </c>
      <c r="G48" t="s">
        <v>206</v>
      </c>
      <c r="H48">
        <v>9</v>
      </c>
    </row>
    <row r="49" spans="1:8" x14ac:dyDescent="0.25">
      <c r="A49" t="s">
        <v>94</v>
      </c>
      <c r="B49" t="s">
        <v>26</v>
      </c>
      <c r="C49" t="s">
        <v>225</v>
      </c>
      <c r="D49" t="s">
        <v>213</v>
      </c>
      <c r="E49" t="s">
        <v>195</v>
      </c>
      <c r="F49" t="s">
        <v>206</v>
      </c>
      <c r="G49" t="s">
        <v>206</v>
      </c>
      <c r="H49">
        <v>8</v>
      </c>
    </row>
    <row r="50" spans="1:8" x14ac:dyDescent="0.25">
      <c r="A50" t="s">
        <v>94</v>
      </c>
      <c r="B50" t="s">
        <v>26</v>
      </c>
      <c r="C50" t="s">
        <v>212</v>
      </c>
      <c r="D50" t="s">
        <v>213</v>
      </c>
      <c r="E50" t="s">
        <v>215</v>
      </c>
      <c r="F50" t="s">
        <v>206</v>
      </c>
      <c r="G50" t="s">
        <v>206</v>
      </c>
      <c r="H50">
        <v>5</v>
      </c>
    </row>
    <row r="51" spans="1:8" x14ac:dyDescent="0.25">
      <c r="A51" t="s">
        <v>27</v>
      </c>
      <c r="B51" t="s">
        <v>28</v>
      </c>
      <c r="C51" t="s">
        <v>263</v>
      </c>
      <c r="D51" t="s">
        <v>264</v>
      </c>
      <c r="E51" t="s">
        <v>265</v>
      </c>
      <c r="F51" t="s">
        <v>206</v>
      </c>
      <c r="G51" t="s">
        <v>206</v>
      </c>
      <c r="H51">
        <v>2</v>
      </c>
    </row>
    <row r="52" spans="1:8" x14ac:dyDescent="0.25">
      <c r="A52" t="s">
        <v>29</v>
      </c>
      <c r="B52" t="s">
        <v>30</v>
      </c>
      <c r="C52" t="s">
        <v>212</v>
      </c>
      <c r="D52" t="s">
        <v>213</v>
      </c>
      <c r="E52" t="s">
        <v>214</v>
      </c>
      <c r="F52" t="s">
        <v>206</v>
      </c>
      <c r="G52" t="s">
        <v>206</v>
      </c>
      <c r="H52">
        <v>5</v>
      </c>
    </row>
    <row r="53" spans="1:8" x14ac:dyDescent="0.25">
      <c r="A53" t="s">
        <v>29</v>
      </c>
      <c r="B53" t="s">
        <v>30</v>
      </c>
      <c r="C53" t="s">
        <v>253</v>
      </c>
      <c r="D53" t="s">
        <v>254</v>
      </c>
      <c r="E53" t="s">
        <v>255</v>
      </c>
      <c r="F53" t="s">
        <v>206</v>
      </c>
      <c r="G53" t="s">
        <v>206</v>
      </c>
      <c r="H53">
        <v>1</v>
      </c>
    </row>
    <row r="54" spans="1:8" x14ac:dyDescent="0.25">
      <c r="A54" t="s">
        <v>29</v>
      </c>
      <c r="B54" t="s">
        <v>30</v>
      </c>
      <c r="C54" t="s">
        <v>212</v>
      </c>
      <c r="D54" t="s">
        <v>213</v>
      </c>
      <c r="E54" t="s">
        <v>215</v>
      </c>
      <c r="F54" t="s">
        <v>206</v>
      </c>
      <c r="G54" t="s">
        <v>206</v>
      </c>
      <c r="H54">
        <v>1</v>
      </c>
    </row>
    <row r="55" spans="1:8" x14ac:dyDescent="0.25">
      <c r="A55" t="s">
        <v>110</v>
      </c>
      <c r="B55" t="s">
        <v>111</v>
      </c>
      <c r="C55" t="s">
        <v>212</v>
      </c>
      <c r="D55" t="s">
        <v>213</v>
      </c>
      <c r="E55" t="s">
        <v>214</v>
      </c>
      <c r="F55" t="s">
        <v>206</v>
      </c>
      <c r="G55" t="s">
        <v>206</v>
      </c>
      <c r="H55">
        <v>5</v>
      </c>
    </row>
    <row r="56" spans="1:8" x14ac:dyDescent="0.25">
      <c r="A56" t="s">
        <v>110</v>
      </c>
      <c r="B56" t="s">
        <v>111</v>
      </c>
      <c r="C56" t="s">
        <v>212</v>
      </c>
      <c r="D56" t="s">
        <v>213</v>
      </c>
      <c r="E56" t="s">
        <v>215</v>
      </c>
      <c r="F56" t="s">
        <v>206</v>
      </c>
      <c r="G56" t="s">
        <v>206</v>
      </c>
      <c r="H56">
        <v>2</v>
      </c>
    </row>
    <row r="57" spans="1:8" x14ac:dyDescent="0.25">
      <c r="A57" t="s">
        <v>112</v>
      </c>
      <c r="B57" t="s">
        <v>113</v>
      </c>
      <c r="C57" t="s">
        <v>231</v>
      </c>
      <c r="D57" t="s">
        <v>213</v>
      </c>
      <c r="E57" t="s">
        <v>95</v>
      </c>
      <c r="F57" t="s">
        <v>206</v>
      </c>
      <c r="G57" t="s">
        <v>206</v>
      </c>
      <c r="H57">
        <v>4</v>
      </c>
    </row>
    <row r="58" spans="1:8" x14ac:dyDescent="0.25">
      <c r="A58" t="s">
        <v>114</v>
      </c>
      <c r="B58" t="s">
        <v>114</v>
      </c>
      <c r="C58" t="s">
        <v>212</v>
      </c>
      <c r="D58" t="s">
        <v>213</v>
      </c>
      <c r="E58" t="s">
        <v>215</v>
      </c>
      <c r="F58" t="s">
        <v>206</v>
      </c>
      <c r="G58" t="s">
        <v>206</v>
      </c>
      <c r="H58">
        <v>1</v>
      </c>
    </row>
    <row r="59" spans="1:8" x14ac:dyDescent="0.25">
      <c r="A59" t="s">
        <v>115</v>
      </c>
      <c r="B59" t="s">
        <v>116</v>
      </c>
      <c r="C59" t="s">
        <v>212</v>
      </c>
      <c r="D59" t="s">
        <v>213</v>
      </c>
      <c r="E59" t="s">
        <v>214</v>
      </c>
      <c r="F59" t="s">
        <v>206</v>
      </c>
      <c r="G59" t="s">
        <v>206</v>
      </c>
      <c r="H59">
        <v>4</v>
      </c>
    </row>
    <row r="60" spans="1:8" x14ac:dyDescent="0.25">
      <c r="A60" t="s">
        <v>115</v>
      </c>
      <c r="B60" t="s">
        <v>116</v>
      </c>
      <c r="C60" t="s">
        <v>212</v>
      </c>
      <c r="D60" t="s">
        <v>213</v>
      </c>
      <c r="E60" t="s">
        <v>215</v>
      </c>
      <c r="F60" t="s">
        <v>206</v>
      </c>
      <c r="G60" t="s">
        <v>206</v>
      </c>
      <c r="H60">
        <v>2</v>
      </c>
    </row>
    <row r="61" spans="1:8" x14ac:dyDescent="0.25">
      <c r="A61" t="s">
        <v>117</v>
      </c>
      <c r="B61" t="s">
        <v>118</v>
      </c>
      <c r="C61" t="s">
        <v>231</v>
      </c>
      <c r="D61" t="s">
        <v>213</v>
      </c>
      <c r="E61" t="s">
        <v>95</v>
      </c>
      <c r="F61" t="s">
        <v>206</v>
      </c>
      <c r="G61" t="s">
        <v>206</v>
      </c>
      <c r="H61" t="s">
        <v>202</v>
      </c>
    </row>
    <row r="62" spans="1:8" x14ac:dyDescent="0.25">
      <c r="A62" t="s">
        <v>119</v>
      </c>
      <c r="B62" t="s">
        <v>119</v>
      </c>
      <c r="C62" t="s">
        <v>212</v>
      </c>
      <c r="D62" t="s">
        <v>213</v>
      </c>
      <c r="E62" t="s">
        <v>215</v>
      </c>
      <c r="F62" t="s">
        <v>206</v>
      </c>
      <c r="G62" t="s">
        <v>206</v>
      </c>
      <c r="H62">
        <v>1</v>
      </c>
    </row>
    <row r="63" spans="1:8" x14ac:dyDescent="0.25">
      <c r="A63" t="s">
        <v>120</v>
      </c>
      <c r="B63" t="s">
        <v>121</v>
      </c>
      <c r="C63" t="s">
        <v>202</v>
      </c>
      <c r="D63" t="s">
        <v>202</v>
      </c>
      <c r="E63" t="s">
        <v>202</v>
      </c>
      <c r="F63" t="s">
        <v>202</v>
      </c>
      <c r="G63" t="s">
        <v>202</v>
      </c>
      <c r="H63" t="s">
        <v>202</v>
      </c>
    </row>
    <row r="64" spans="1:8" x14ac:dyDescent="0.25">
      <c r="A64" t="s">
        <v>122</v>
      </c>
      <c r="B64" t="s">
        <v>122</v>
      </c>
      <c r="C64" t="s">
        <v>253</v>
      </c>
      <c r="D64" t="s">
        <v>254</v>
      </c>
      <c r="E64" t="s">
        <v>255</v>
      </c>
      <c r="F64" t="s">
        <v>202</v>
      </c>
      <c r="G64" t="s">
        <v>202</v>
      </c>
      <c r="H64">
        <v>1</v>
      </c>
    </row>
    <row r="65" spans="1:8" x14ac:dyDescent="0.25">
      <c r="A65" t="s">
        <v>122</v>
      </c>
      <c r="B65" t="s">
        <v>122</v>
      </c>
      <c r="C65" t="s">
        <v>123</v>
      </c>
      <c r="D65" t="s">
        <v>124</v>
      </c>
      <c r="E65" t="s">
        <v>232</v>
      </c>
      <c r="F65" t="s">
        <v>206</v>
      </c>
      <c r="G65" t="s">
        <v>206</v>
      </c>
      <c r="H65">
        <v>1</v>
      </c>
    </row>
    <row r="66" spans="1:8" x14ac:dyDescent="0.25">
      <c r="A66" t="s">
        <v>122</v>
      </c>
      <c r="B66" t="s">
        <v>122</v>
      </c>
      <c r="C66" t="s">
        <v>123</v>
      </c>
      <c r="D66" t="s">
        <v>124</v>
      </c>
      <c r="E66" t="s">
        <v>232</v>
      </c>
      <c r="F66" t="s">
        <v>206</v>
      </c>
      <c r="G66" t="s">
        <v>206</v>
      </c>
      <c r="H66">
        <v>0</v>
      </c>
    </row>
    <row r="70" spans="1:8" x14ac:dyDescent="0.25">
      <c r="A70" s="5" t="s">
        <v>190</v>
      </c>
    </row>
    <row r="71" spans="1:8" s="5" customFormat="1" x14ac:dyDescent="0.25">
      <c r="A71" s="66" t="s">
        <v>331</v>
      </c>
      <c r="B71" s="66" t="s">
        <v>332</v>
      </c>
      <c r="C71" s="66"/>
      <c r="D71" s="66"/>
      <c r="H71" s="32"/>
    </row>
    <row r="72" spans="1:8" x14ac:dyDescent="0.25">
      <c r="A72" s="66" t="s">
        <v>333</v>
      </c>
      <c r="B72" s="66" t="s">
        <v>155</v>
      </c>
      <c r="C72" s="66"/>
      <c r="D72" s="66"/>
    </row>
    <row r="73" spans="1:8" x14ac:dyDescent="0.25">
      <c r="A73" s="66" t="s">
        <v>156</v>
      </c>
      <c r="B73" s="66" t="s">
        <v>157</v>
      </c>
      <c r="C73" s="66" t="s">
        <v>158</v>
      </c>
      <c r="D73" s="66" t="s">
        <v>159</v>
      </c>
    </row>
    <row r="74" spans="1:8" x14ac:dyDescent="0.25">
      <c r="A74" s="66"/>
      <c r="B74" s="66"/>
      <c r="C74" s="66" t="s">
        <v>160</v>
      </c>
      <c r="D74" s="66" t="s">
        <v>161</v>
      </c>
    </row>
    <row r="75" spans="1:8" x14ac:dyDescent="0.25">
      <c r="A75" s="66"/>
      <c r="B75" s="66"/>
      <c r="C75" s="66" t="s">
        <v>162</v>
      </c>
      <c r="D75" s="66" t="s">
        <v>270</v>
      </c>
    </row>
    <row r="76" spans="1:8" x14ac:dyDescent="0.25">
      <c r="A76" s="66" t="s">
        <v>271</v>
      </c>
      <c r="B76" s="66" t="s">
        <v>157</v>
      </c>
      <c r="C76" s="66" t="s">
        <v>272</v>
      </c>
      <c r="D76" s="66" t="s">
        <v>273</v>
      </c>
    </row>
    <row r="77" spans="1:8" x14ac:dyDescent="0.25">
      <c r="A77" s="66" t="s">
        <v>274</v>
      </c>
      <c r="B77" s="66" t="s">
        <v>157</v>
      </c>
      <c r="C77" s="66" t="s">
        <v>275</v>
      </c>
      <c r="D77" s="66" t="s">
        <v>276</v>
      </c>
    </row>
    <row r="78" spans="1:8" x14ac:dyDescent="0.25">
      <c r="A78" s="66" t="s">
        <v>277</v>
      </c>
      <c r="B78" s="66" t="s">
        <v>157</v>
      </c>
      <c r="C78" s="66" t="s">
        <v>160</v>
      </c>
      <c r="D78" s="66" t="s">
        <v>278</v>
      </c>
    </row>
    <row r="79" spans="1:8" x14ac:dyDescent="0.25">
      <c r="A79" s="66"/>
      <c r="B79" s="66"/>
      <c r="C79" s="66" t="s">
        <v>162</v>
      </c>
      <c r="D79" s="66" t="s">
        <v>270</v>
      </c>
    </row>
    <row r="80" spans="1:8" x14ac:dyDescent="0.25">
      <c r="A80" s="66"/>
      <c r="B80" s="66"/>
      <c r="C80" s="66" t="s">
        <v>14</v>
      </c>
      <c r="D80" s="66" t="s">
        <v>15</v>
      </c>
    </row>
    <row r="81" spans="1:4" x14ac:dyDescent="0.25">
      <c r="A81" s="66" t="s">
        <v>16</v>
      </c>
      <c r="B81" s="66" t="s">
        <v>157</v>
      </c>
      <c r="C81" s="66" t="s">
        <v>160</v>
      </c>
      <c r="D81" s="66" t="s">
        <v>17</v>
      </c>
    </row>
    <row r="82" spans="1:4" x14ac:dyDescent="0.25">
      <c r="A82" s="66"/>
      <c r="B82" s="66"/>
      <c r="C82" s="66" t="s">
        <v>162</v>
      </c>
      <c r="D82" s="66" t="s">
        <v>270</v>
      </c>
    </row>
    <row r="83" spans="1:4" x14ac:dyDescent="0.25">
      <c r="A83" s="66" t="s">
        <v>233</v>
      </c>
      <c r="B83" s="66" t="s">
        <v>157</v>
      </c>
      <c r="C83" s="66" t="s">
        <v>234</v>
      </c>
      <c r="D83" s="66" t="s">
        <v>278</v>
      </c>
    </row>
    <row r="84" spans="1:4" x14ac:dyDescent="0.25">
      <c r="A84" s="66" t="s">
        <v>235</v>
      </c>
      <c r="B84" s="66" t="s">
        <v>157</v>
      </c>
      <c r="C84" s="66" t="s">
        <v>160</v>
      </c>
      <c r="D84" s="66" t="s">
        <v>236</v>
      </c>
    </row>
    <row r="85" spans="1:4" x14ac:dyDescent="0.25">
      <c r="A85" s="66"/>
      <c r="B85" s="66"/>
      <c r="C85" s="66" t="s">
        <v>162</v>
      </c>
      <c r="D85" s="66" t="s">
        <v>270</v>
      </c>
    </row>
    <row r="86" spans="1:4" x14ac:dyDescent="0.25">
      <c r="A86" s="66" t="s">
        <v>237</v>
      </c>
      <c r="B86" s="66" t="s">
        <v>157</v>
      </c>
      <c r="C86" s="66" t="s">
        <v>160</v>
      </c>
      <c r="D86" s="66" t="s">
        <v>17</v>
      </c>
    </row>
    <row r="87" spans="1:4" x14ac:dyDescent="0.25">
      <c r="A87" s="66"/>
      <c r="B87" s="66"/>
      <c r="C87" s="66" t="s">
        <v>162</v>
      </c>
      <c r="D87" s="66" t="s">
        <v>270</v>
      </c>
    </row>
    <row r="88" spans="1:4" x14ac:dyDescent="0.25">
      <c r="A88" s="66" t="s">
        <v>165</v>
      </c>
      <c r="B88" s="66" t="s">
        <v>157</v>
      </c>
      <c r="C88" s="66" t="s">
        <v>166</v>
      </c>
      <c r="D88" s="66" t="s">
        <v>167</v>
      </c>
    </row>
    <row r="89" spans="1:4" x14ac:dyDescent="0.25">
      <c r="A89" s="66" t="s">
        <v>168</v>
      </c>
      <c r="B89" s="66" t="s">
        <v>157</v>
      </c>
      <c r="C89" s="66" t="s">
        <v>160</v>
      </c>
      <c r="D89" s="66" t="s">
        <v>236</v>
      </c>
    </row>
    <row r="90" spans="1:4" x14ac:dyDescent="0.25">
      <c r="A90" s="66"/>
      <c r="B90" s="66"/>
      <c r="C90" s="66" t="s">
        <v>162</v>
      </c>
      <c r="D90" s="66" t="s">
        <v>270</v>
      </c>
    </row>
    <row r="91" spans="1:4" x14ac:dyDescent="0.25">
      <c r="A91" s="66" t="s">
        <v>179</v>
      </c>
      <c r="B91" s="66" t="s">
        <v>157</v>
      </c>
      <c r="C91" s="66" t="s">
        <v>180</v>
      </c>
      <c r="D91" s="66" t="s">
        <v>181</v>
      </c>
    </row>
    <row r="92" spans="1:4" x14ac:dyDescent="0.25">
      <c r="A92" s="66" t="s">
        <v>182</v>
      </c>
      <c r="B92" s="66" t="s">
        <v>157</v>
      </c>
      <c r="C92" s="66" t="s">
        <v>160</v>
      </c>
      <c r="D92" s="66" t="s">
        <v>236</v>
      </c>
    </row>
    <row r="93" spans="1:4" x14ac:dyDescent="0.25">
      <c r="A93" s="66"/>
      <c r="B93" s="66"/>
      <c r="C93" s="66" t="s">
        <v>162</v>
      </c>
      <c r="D93" s="66" t="s">
        <v>183</v>
      </c>
    </row>
    <row r="94" spans="1:4" x14ac:dyDescent="0.25">
      <c r="A94" s="66" t="s">
        <v>51</v>
      </c>
      <c r="B94" s="66" t="s">
        <v>157</v>
      </c>
      <c r="C94" s="66" t="s">
        <v>272</v>
      </c>
      <c r="D94" s="66" t="s">
        <v>273</v>
      </c>
    </row>
    <row r="95" spans="1:4" x14ac:dyDescent="0.25">
      <c r="A95" s="66" t="s">
        <v>52</v>
      </c>
      <c r="B95" s="66" t="s">
        <v>157</v>
      </c>
      <c r="C95" s="66" t="s">
        <v>162</v>
      </c>
      <c r="D95" s="66" t="s">
        <v>270</v>
      </c>
    </row>
    <row r="96" spans="1:4" x14ac:dyDescent="0.25">
      <c r="A96" s="66" t="s">
        <v>53</v>
      </c>
      <c r="B96" s="66" t="s">
        <v>157</v>
      </c>
      <c r="C96" s="66" t="s">
        <v>160</v>
      </c>
      <c r="D96" s="66" t="s">
        <v>54</v>
      </c>
    </row>
    <row r="97" spans="1:4" x14ac:dyDescent="0.25">
      <c r="A97" s="66"/>
      <c r="B97" s="66"/>
      <c r="C97" s="66" t="s">
        <v>162</v>
      </c>
      <c r="D97" s="66" t="s">
        <v>270</v>
      </c>
    </row>
    <row r="98" spans="1:4" x14ac:dyDescent="0.25">
      <c r="A98" s="66" t="s">
        <v>295</v>
      </c>
      <c r="B98" s="66" t="s">
        <v>157</v>
      </c>
      <c r="C98" s="66" t="s">
        <v>234</v>
      </c>
      <c r="D98" s="66" t="s">
        <v>278</v>
      </c>
    </row>
    <row r="99" spans="1:4" x14ac:dyDescent="0.25">
      <c r="A99" s="66" t="s">
        <v>296</v>
      </c>
      <c r="B99" s="66" t="s">
        <v>157</v>
      </c>
      <c r="C99" s="66" t="s">
        <v>158</v>
      </c>
      <c r="D99" s="66" t="s">
        <v>297</v>
      </c>
    </row>
    <row r="100" spans="1:4" x14ac:dyDescent="0.25">
      <c r="A100" s="66" t="s">
        <v>298</v>
      </c>
      <c r="B100" s="66" t="s">
        <v>157</v>
      </c>
      <c r="C100" s="66" t="s">
        <v>166</v>
      </c>
      <c r="D100" s="66" t="s">
        <v>167</v>
      </c>
    </row>
    <row r="101" spans="1:4" x14ac:dyDescent="0.25">
      <c r="A101" s="66" t="s">
        <v>299</v>
      </c>
      <c r="B101" s="66" t="s">
        <v>157</v>
      </c>
      <c r="C101" s="66" t="s">
        <v>160</v>
      </c>
      <c r="D101" s="66" t="s">
        <v>278</v>
      </c>
    </row>
    <row r="102" spans="1:4" x14ac:dyDescent="0.25">
      <c r="A102" s="66"/>
      <c r="B102" s="66"/>
      <c r="C102" s="66" t="s">
        <v>162</v>
      </c>
      <c r="D102" s="66" t="s">
        <v>183</v>
      </c>
    </row>
    <row r="103" spans="1:4" x14ac:dyDescent="0.25">
      <c r="A103" s="66"/>
      <c r="B103" s="66"/>
      <c r="C103" s="66" t="s">
        <v>258</v>
      </c>
      <c r="D103" s="66" t="s">
        <v>259</v>
      </c>
    </row>
    <row r="104" spans="1:4" x14ac:dyDescent="0.25">
      <c r="A104" s="66" t="s">
        <v>103</v>
      </c>
      <c r="B104" s="66" t="s">
        <v>157</v>
      </c>
      <c r="C104" s="66" t="s">
        <v>162</v>
      </c>
      <c r="D104" s="66" t="s">
        <v>183</v>
      </c>
    </row>
    <row r="105" spans="1:4" x14ac:dyDescent="0.25">
      <c r="A105" s="66" t="s">
        <v>104</v>
      </c>
      <c r="B105" s="66" t="s">
        <v>157</v>
      </c>
      <c r="C105" s="66" t="s">
        <v>160</v>
      </c>
      <c r="D105" s="66" t="s">
        <v>278</v>
      </c>
    </row>
    <row r="106" spans="1:4" x14ac:dyDescent="0.25">
      <c r="A106" s="66"/>
      <c r="B106" s="66"/>
      <c r="C106" s="66" t="s">
        <v>105</v>
      </c>
      <c r="D106" s="66" t="s">
        <v>259</v>
      </c>
    </row>
    <row r="107" spans="1:4" x14ac:dyDescent="0.25">
      <c r="A107" s="66"/>
      <c r="B107" s="66"/>
      <c r="C107" s="66" t="s">
        <v>162</v>
      </c>
      <c r="D107" s="66" t="s">
        <v>270</v>
      </c>
    </row>
    <row r="108" spans="1:4" x14ac:dyDescent="0.25">
      <c r="A108" s="66" t="s">
        <v>106</v>
      </c>
      <c r="B108" s="66" t="s">
        <v>321</v>
      </c>
      <c r="C108" s="66"/>
      <c r="D108" s="66"/>
    </row>
    <row r="109" spans="1:4" x14ac:dyDescent="0.25">
      <c r="A109" s="66" t="s">
        <v>322</v>
      </c>
      <c r="B109" s="66" t="s">
        <v>157</v>
      </c>
      <c r="C109" s="66" t="s">
        <v>162</v>
      </c>
      <c r="D109" s="66" t="s">
        <v>270</v>
      </c>
    </row>
    <row r="110" spans="1:4" x14ac:dyDescent="0.25">
      <c r="A110" s="66" t="s">
        <v>323</v>
      </c>
      <c r="B110" s="66" t="s">
        <v>157</v>
      </c>
      <c r="C110" s="66" t="s">
        <v>160</v>
      </c>
      <c r="D110" s="66" t="s">
        <v>324</v>
      </c>
    </row>
    <row r="111" spans="1:4" x14ac:dyDescent="0.25">
      <c r="A111" s="66"/>
      <c r="B111" s="66"/>
      <c r="C111" s="66" t="s">
        <v>14</v>
      </c>
      <c r="D111" s="66" t="s">
        <v>325</v>
      </c>
    </row>
    <row r="112" spans="1:4" x14ac:dyDescent="0.25">
      <c r="A112" s="66"/>
      <c r="B112" s="66"/>
      <c r="C112" s="66" t="s">
        <v>162</v>
      </c>
      <c r="D112" s="66" t="s">
        <v>326</v>
      </c>
    </row>
    <row r="113" spans="1:4" x14ac:dyDescent="0.25">
      <c r="A113" s="66" t="s">
        <v>327</v>
      </c>
      <c r="B113" s="66" t="s">
        <v>157</v>
      </c>
      <c r="C113" s="66" t="s">
        <v>272</v>
      </c>
      <c r="D113" s="66" t="s">
        <v>273</v>
      </c>
    </row>
    <row r="114" spans="1:4" x14ac:dyDescent="0.25">
      <c r="A114" s="66" t="s">
        <v>328</v>
      </c>
      <c r="B114" s="66" t="s">
        <v>157</v>
      </c>
      <c r="C114" s="66" t="s">
        <v>160</v>
      </c>
      <c r="D114" s="66" t="s">
        <v>236</v>
      </c>
    </row>
    <row r="115" spans="1:4" x14ac:dyDescent="0.25">
      <c r="A115" s="66"/>
      <c r="B115" s="66"/>
      <c r="C115" s="66" t="s">
        <v>258</v>
      </c>
      <c r="D115" s="66" t="s">
        <v>259</v>
      </c>
    </row>
    <row r="116" spans="1:4" x14ac:dyDescent="0.25">
      <c r="A116" s="66"/>
      <c r="B116" s="66"/>
      <c r="C116" s="66" t="s">
        <v>162</v>
      </c>
      <c r="D116" s="66" t="s">
        <v>270</v>
      </c>
    </row>
    <row r="117" spans="1:4" x14ac:dyDescent="0.25">
      <c r="A117" s="66" t="s">
        <v>329</v>
      </c>
      <c r="B117" s="66" t="s">
        <v>157</v>
      </c>
      <c r="C117" s="66" t="s">
        <v>160</v>
      </c>
      <c r="D117" s="66" t="s">
        <v>236</v>
      </c>
    </row>
    <row r="118" spans="1:4" x14ac:dyDescent="0.25">
      <c r="A118" s="66"/>
      <c r="B118" s="66"/>
      <c r="C118" s="66" t="s">
        <v>162</v>
      </c>
      <c r="D118" s="66" t="s">
        <v>183</v>
      </c>
    </row>
    <row r="119" spans="1:4" x14ac:dyDescent="0.25">
      <c r="A119" s="66" t="s">
        <v>330</v>
      </c>
      <c r="B119" s="66" t="s">
        <v>157</v>
      </c>
      <c r="C119" s="66" t="s">
        <v>234</v>
      </c>
      <c r="D119" s="66" t="s">
        <v>278</v>
      </c>
    </row>
    <row r="120" spans="1:4" x14ac:dyDescent="0.25">
      <c r="A120" s="66" t="s">
        <v>58</v>
      </c>
      <c r="B120" s="66" t="s">
        <v>157</v>
      </c>
      <c r="C120" s="66" t="s">
        <v>162</v>
      </c>
      <c r="D120" s="66" t="s">
        <v>270</v>
      </c>
    </row>
    <row r="121" spans="1:4" x14ac:dyDescent="0.25">
      <c r="A121" s="66" t="s">
        <v>59</v>
      </c>
      <c r="B121" s="66" t="s">
        <v>157</v>
      </c>
      <c r="C121" s="66" t="s">
        <v>160</v>
      </c>
      <c r="D121" s="66" t="s">
        <v>278</v>
      </c>
    </row>
    <row r="122" spans="1:4" x14ac:dyDescent="0.25">
      <c r="A122" s="66"/>
      <c r="B122" s="66"/>
      <c r="C122" s="66" t="s">
        <v>162</v>
      </c>
      <c r="D122" s="66" t="s">
        <v>183</v>
      </c>
    </row>
    <row r="123" spans="1:4" x14ac:dyDescent="0.25">
      <c r="A123" s="66" t="s">
        <v>60</v>
      </c>
      <c r="B123" s="66" t="s">
        <v>157</v>
      </c>
      <c r="C123" s="66" t="s">
        <v>166</v>
      </c>
      <c r="D123" s="66" t="s">
        <v>167</v>
      </c>
    </row>
    <row r="124" spans="1:4" x14ac:dyDescent="0.25">
      <c r="A124" s="66" t="s">
        <v>288</v>
      </c>
      <c r="B124" s="66" t="s">
        <v>157</v>
      </c>
      <c r="C124" s="66" t="s">
        <v>162</v>
      </c>
      <c r="D124" s="66" t="s">
        <v>270</v>
      </c>
    </row>
    <row r="125" spans="1:4" x14ac:dyDescent="0.25">
      <c r="A125" s="66" t="s">
        <v>289</v>
      </c>
      <c r="B125" s="66" t="s">
        <v>321</v>
      </c>
      <c r="C125" s="66"/>
      <c r="D125" s="66"/>
    </row>
    <row r="126" spans="1:4" x14ac:dyDescent="0.25">
      <c r="A126" s="66" t="s">
        <v>290</v>
      </c>
      <c r="B126" s="66" t="s">
        <v>321</v>
      </c>
      <c r="C126" s="66" t="s">
        <v>258</v>
      </c>
      <c r="D126" s="66" t="s">
        <v>259</v>
      </c>
    </row>
    <row r="127" spans="1:4" x14ac:dyDescent="0.25">
      <c r="A127" s="66" t="s">
        <v>290</v>
      </c>
      <c r="B127" s="66" t="s">
        <v>157</v>
      </c>
      <c r="C127" s="66" t="s">
        <v>170</v>
      </c>
      <c r="D127" s="66" t="s">
        <v>259</v>
      </c>
    </row>
    <row r="128" spans="1:4" x14ac:dyDescent="0.25">
      <c r="A128" s="66"/>
      <c r="B128" s="66"/>
      <c r="C128" s="66" t="s">
        <v>170</v>
      </c>
      <c r="D128" s="66" t="s">
        <v>171</v>
      </c>
    </row>
  </sheetData>
  <mergeCells count="6">
    <mergeCell ref="I7:I8"/>
    <mergeCell ref="A1:B1"/>
    <mergeCell ref="A7:B7"/>
    <mergeCell ref="C7:E7"/>
    <mergeCell ref="F7:G7"/>
    <mergeCell ref="H7:H8"/>
  </mergeCells>
  <phoneticPr fontId="11" type="noConversion"/>
  <pageMargins left="0.75" right="0.75" top="1" bottom="1" header="0.5" footer="0.5"/>
  <pageSetup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10"/>
  <sheetViews>
    <sheetView zoomScale="125" workbookViewId="0">
      <selection activeCell="F4" sqref="F4"/>
    </sheetView>
  </sheetViews>
  <sheetFormatPr defaultColWidth="11.44140625" defaultRowHeight="13.2" x14ac:dyDescent="0.25"/>
  <cols>
    <col min="5" max="5" width="23.88671875" customWidth="1"/>
    <col min="6" max="6" width="20.88671875" customWidth="1"/>
  </cols>
  <sheetData>
    <row r="1" spans="1:15" s="127" customFormat="1" ht="13.8" x14ac:dyDescent="0.25">
      <c r="A1" s="129" t="s">
        <v>367</v>
      </c>
      <c r="F1" s="128"/>
      <c r="G1" s="128"/>
      <c r="H1" s="128"/>
      <c r="I1" s="128"/>
      <c r="J1" s="128"/>
      <c r="O1" s="119"/>
    </row>
    <row r="2" spans="1:15" s="127" customFormat="1" ht="13.8" x14ac:dyDescent="0.25">
      <c r="A2" s="648" t="s">
        <v>189</v>
      </c>
      <c r="B2" s="649"/>
      <c r="C2" s="649"/>
      <c r="D2" s="649"/>
      <c r="E2" s="143"/>
      <c r="F2" s="128"/>
      <c r="G2" s="128"/>
      <c r="H2" s="128"/>
      <c r="I2" s="128"/>
      <c r="J2" s="128"/>
      <c r="O2" s="119"/>
    </row>
    <row r="4" spans="1:15" ht="15.9" customHeight="1" x14ac:dyDescent="0.25">
      <c r="B4" s="645" t="s">
        <v>453</v>
      </c>
      <c r="C4" s="645"/>
      <c r="D4" s="645"/>
      <c r="E4" s="646"/>
      <c r="F4" s="132">
        <f>'Table 4.3-BS Budget'!L172</f>
        <v>651006.5</v>
      </c>
      <c r="G4" s="107"/>
    </row>
    <row r="5" spans="1:15" ht="15.9" customHeight="1" x14ac:dyDescent="0.25">
      <c r="B5" s="647" t="s">
        <v>380</v>
      </c>
      <c r="C5" s="647"/>
      <c r="D5" s="647"/>
      <c r="E5" s="646"/>
      <c r="F5" s="133">
        <f>'Table 5.1-SS Summary'!F16</f>
        <v>51539</v>
      </c>
      <c r="G5" s="107"/>
    </row>
    <row r="6" spans="1:15" ht="15.9" customHeight="1" x14ac:dyDescent="0.25">
      <c r="B6" s="650" t="s">
        <v>381</v>
      </c>
      <c r="C6" s="651"/>
      <c r="D6" s="651"/>
      <c r="E6" s="652"/>
      <c r="F6" s="132">
        <f>'Table 5.3-SS CF'!F15</f>
        <v>-10250</v>
      </c>
      <c r="G6" s="107"/>
    </row>
    <row r="7" spans="1:15" ht="13.8" x14ac:dyDescent="0.25">
      <c r="B7" s="145" t="s">
        <v>530</v>
      </c>
      <c r="C7" s="145"/>
      <c r="D7" s="145"/>
      <c r="E7" s="142"/>
      <c r="F7" s="133">
        <f>'Table 6.1-Tech Ex_Pool'!L31</f>
        <v>18250</v>
      </c>
    </row>
    <row r="8" spans="1:15" ht="13.8" x14ac:dyDescent="0.25">
      <c r="B8" s="647" t="s">
        <v>302</v>
      </c>
      <c r="C8" s="647"/>
      <c r="D8" s="647"/>
      <c r="E8" s="646"/>
      <c r="F8" s="134"/>
    </row>
    <row r="9" spans="1:15" ht="17.399999999999999" x14ac:dyDescent="0.3">
      <c r="D9" s="146"/>
      <c r="E9" s="14"/>
    </row>
    <row r="10" spans="1:15" ht="15.6" x14ac:dyDescent="0.3">
      <c r="D10" s="546" t="s">
        <v>301</v>
      </c>
      <c r="E10" s="527"/>
      <c r="F10" s="108">
        <f>SUM(F4:F8)</f>
        <v>710545.5</v>
      </c>
    </row>
  </sheetData>
  <mergeCells count="6">
    <mergeCell ref="D10:E10"/>
    <mergeCell ref="B4:E4"/>
    <mergeCell ref="B5:E5"/>
    <mergeCell ref="A2:D2"/>
    <mergeCell ref="B8:E8"/>
    <mergeCell ref="B6:E6"/>
  </mergeCells>
  <phoneticPr fontId="11" type="noConversion"/>
  <pageMargins left="0.75" right="0.75" top="1" bottom="1" header="0.5" footer="0.5"/>
  <pageSetup fitToHeight="0"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1"/>
  <sheetViews>
    <sheetView zoomScale="125" workbookViewId="0">
      <selection activeCell="B13" sqref="B13"/>
    </sheetView>
  </sheetViews>
  <sheetFormatPr defaultColWidth="11.44140625" defaultRowHeight="13.2" x14ac:dyDescent="0.25"/>
  <cols>
    <col min="1" max="1" width="16.33203125" customWidth="1"/>
    <col min="2" max="2" width="14" customWidth="1"/>
    <col min="3" max="3" width="13.33203125" customWidth="1"/>
    <col min="4" max="4" width="13.6640625" customWidth="1"/>
  </cols>
  <sheetData>
    <row r="1" spans="1:5" s="78" customFormat="1" x14ac:dyDescent="0.25">
      <c r="A1" s="78" t="s">
        <v>188</v>
      </c>
    </row>
    <row r="2" spans="1:5" x14ac:dyDescent="0.25">
      <c r="A2" s="5" t="s">
        <v>86</v>
      </c>
    </row>
    <row r="3" spans="1:5" ht="13.8" thickBot="1" x14ac:dyDescent="0.3">
      <c r="A3" s="42"/>
    </row>
    <row r="4" spans="1:5" ht="27.9" customHeight="1" thickBot="1" x14ac:dyDescent="0.3">
      <c r="A4" s="42" t="s">
        <v>81</v>
      </c>
      <c r="B4" s="123" t="s">
        <v>403</v>
      </c>
      <c r="C4" s="123" t="s">
        <v>404</v>
      </c>
      <c r="D4" s="123" t="s">
        <v>405</v>
      </c>
      <c r="E4" s="166"/>
    </row>
    <row r="5" spans="1:5" x14ac:dyDescent="0.25">
      <c r="A5" s="69" t="s">
        <v>82</v>
      </c>
      <c r="B5" s="71">
        <v>10</v>
      </c>
      <c r="C5" s="71">
        <v>100</v>
      </c>
      <c r="D5" s="71">
        <v>100</v>
      </c>
    </row>
    <row r="6" spans="1:5" x14ac:dyDescent="0.25">
      <c r="A6" s="140" t="s">
        <v>347</v>
      </c>
      <c r="B6" s="139"/>
      <c r="C6" s="139"/>
      <c r="D6" s="139"/>
    </row>
    <row r="7" spans="1:5" x14ac:dyDescent="0.25">
      <c r="A7" s="69" t="s">
        <v>83</v>
      </c>
      <c r="B7" s="72">
        <v>50</v>
      </c>
      <c r="C7" s="72">
        <v>50</v>
      </c>
      <c r="D7" s="72">
        <v>50</v>
      </c>
    </row>
    <row r="8" spans="1:5" x14ac:dyDescent="0.25">
      <c r="A8" s="69" t="s">
        <v>84</v>
      </c>
      <c r="B8" s="72">
        <v>25</v>
      </c>
      <c r="C8" s="72">
        <v>25</v>
      </c>
      <c r="D8" s="72">
        <v>25</v>
      </c>
    </row>
    <row r="9" spans="1:5" x14ac:dyDescent="0.25">
      <c r="A9" s="69" t="s">
        <v>152</v>
      </c>
      <c r="B9" s="72"/>
      <c r="C9" s="72"/>
      <c r="D9" s="72"/>
    </row>
    <row r="10" spans="1:5" x14ac:dyDescent="0.25">
      <c r="A10" s="69" t="s">
        <v>153</v>
      </c>
      <c r="B10" s="72">
        <v>10</v>
      </c>
      <c r="C10" s="72">
        <v>10</v>
      </c>
      <c r="D10" s="72">
        <v>10</v>
      </c>
    </row>
    <row r="11" spans="1:5" x14ac:dyDescent="0.25">
      <c r="A11" s="140" t="s">
        <v>349</v>
      </c>
      <c r="B11" s="72"/>
      <c r="C11" s="72"/>
      <c r="D11" s="72"/>
    </row>
    <row r="12" spans="1:5" x14ac:dyDescent="0.25">
      <c r="A12" s="140" t="s">
        <v>353</v>
      </c>
      <c r="B12" s="72"/>
      <c r="C12" s="72"/>
      <c r="D12" s="72"/>
    </row>
    <row r="13" spans="1:5" x14ac:dyDescent="0.25">
      <c r="A13" s="140" t="s">
        <v>352</v>
      </c>
      <c r="B13" s="72"/>
      <c r="C13" s="72"/>
      <c r="D13" s="72"/>
    </row>
    <row r="14" spans="1:5" x14ac:dyDescent="0.25">
      <c r="A14" s="140" t="s">
        <v>350</v>
      </c>
      <c r="B14" s="72"/>
      <c r="C14" s="72"/>
      <c r="D14" s="72"/>
    </row>
    <row r="15" spans="1:5" x14ac:dyDescent="0.25">
      <c r="A15" s="140" t="s">
        <v>348</v>
      </c>
      <c r="B15" s="72"/>
      <c r="C15" s="72"/>
      <c r="D15" s="72"/>
    </row>
    <row r="16" spans="1:5" x14ac:dyDescent="0.25">
      <c r="A16" s="140" t="s">
        <v>351</v>
      </c>
      <c r="B16" s="72"/>
      <c r="C16" s="72"/>
      <c r="D16" s="72"/>
    </row>
    <row r="17" spans="1:4" x14ac:dyDescent="0.25">
      <c r="A17" s="69" t="s">
        <v>85</v>
      </c>
      <c r="B17" s="72"/>
      <c r="C17" s="72"/>
      <c r="D17" s="72"/>
    </row>
    <row r="18" spans="1:4" x14ac:dyDescent="0.25">
      <c r="A18" s="141"/>
      <c r="B18" s="72"/>
      <c r="C18" s="72"/>
      <c r="D18" s="72"/>
    </row>
    <row r="19" spans="1:4" x14ac:dyDescent="0.25">
      <c r="A19" s="141"/>
      <c r="B19" s="72"/>
      <c r="C19" s="72"/>
      <c r="D19" s="72"/>
    </row>
    <row r="20" spans="1:4" x14ac:dyDescent="0.25">
      <c r="A20" s="69"/>
      <c r="B20" s="73"/>
      <c r="C20" s="73"/>
      <c r="D20" s="73"/>
    </row>
    <row r="21" spans="1:4" ht="15" customHeight="1" thickBot="1" x14ac:dyDescent="0.3">
      <c r="A21" s="85" t="s">
        <v>151</v>
      </c>
      <c r="B21" s="138">
        <f>SUM(B5:B17)</f>
        <v>95</v>
      </c>
      <c r="C21" s="138">
        <f>SUM(C5:C17)</f>
        <v>185</v>
      </c>
      <c r="D21" s="138">
        <f>SUM(D5:D17)</f>
        <v>185</v>
      </c>
    </row>
  </sheetData>
  <phoneticPr fontId="11" type="noConversion"/>
  <pageMargins left="0.75" right="0.75" top="1" bottom="1" header="0.5" footer="0.5"/>
  <pageSetup fitToHeight="0"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topLeftCell="A22" zoomScale="125" zoomScaleNormal="100" workbookViewId="0">
      <selection activeCell="I31" sqref="I31"/>
    </sheetView>
  </sheetViews>
  <sheetFormatPr defaultColWidth="11.44140625" defaultRowHeight="13.2" x14ac:dyDescent="0.25"/>
  <cols>
    <col min="1" max="1" width="17.44140625" customWidth="1"/>
    <col min="2" max="2" width="12.6640625" customWidth="1"/>
    <col min="3" max="3" width="9" customWidth="1"/>
  </cols>
  <sheetData>
    <row r="1" spans="1:5" s="127" customFormat="1" ht="13.8" x14ac:dyDescent="0.25">
      <c r="A1" s="127" t="s">
        <v>186</v>
      </c>
    </row>
    <row r="2" spans="1:5" s="127" customFormat="1" ht="13.8" x14ac:dyDescent="0.25">
      <c r="A2" s="131" t="s">
        <v>187</v>
      </c>
      <c r="B2" s="130"/>
    </row>
    <row r="3" spans="1:5" x14ac:dyDescent="0.25">
      <c r="A3" s="5" t="s">
        <v>132</v>
      </c>
    </row>
    <row r="5" spans="1:5" ht="26.4" x14ac:dyDescent="0.25">
      <c r="A5" s="2" t="s">
        <v>37</v>
      </c>
      <c r="B5" s="2" t="s">
        <v>5</v>
      </c>
      <c r="C5" s="43" t="s">
        <v>198</v>
      </c>
      <c r="D5" s="84" t="s">
        <v>199</v>
      </c>
      <c r="E5" s="43" t="s">
        <v>200</v>
      </c>
    </row>
    <row r="6" spans="1:5" ht="39.6" x14ac:dyDescent="0.25">
      <c r="A6" s="93" t="s">
        <v>531</v>
      </c>
      <c r="B6" s="93" t="s">
        <v>532</v>
      </c>
      <c r="C6" s="74">
        <v>12</v>
      </c>
      <c r="D6" s="74">
        <v>1</v>
      </c>
      <c r="E6" s="75">
        <f>C6-D6</f>
        <v>11</v>
      </c>
    </row>
    <row r="7" spans="1:5" ht="26.4" x14ac:dyDescent="0.25">
      <c r="A7" s="95" t="s">
        <v>533</v>
      </c>
      <c r="B7" s="95" t="s">
        <v>534</v>
      </c>
      <c r="C7" s="37">
        <v>12</v>
      </c>
      <c r="D7" s="37">
        <v>5</v>
      </c>
      <c r="E7" s="76">
        <f t="shared" ref="E7:E23" si="0">C7-D7</f>
        <v>7</v>
      </c>
    </row>
    <row r="8" spans="1:5" ht="26.4" x14ac:dyDescent="0.25">
      <c r="A8" s="95" t="s">
        <v>535</v>
      </c>
      <c r="B8" s="95" t="s">
        <v>512</v>
      </c>
      <c r="C8" s="37">
        <v>10</v>
      </c>
      <c r="D8" s="37">
        <v>5</v>
      </c>
      <c r="E8" s="76">
        <f t="shared" si="0"/>
        <v>5</v>
      </c>
    </row>
    <row r="9" spans="1:5" ht="26.4" x14ac:dyDescent="0.25">
      <c r="A9" s="95" t="s">
        <v>536</v>
      </c>
      <c r="B9" s="95" t="s">
        <v>537</v>
      </c>
      <c r="C9" s="37">
        <v>10</v>
      </c>
      <c r="D9" s="37">
        <v>4</v>
      </c>
      <c r="E9" s="76">
        <f t="shared" si="0"/>
        <v>6</v>
      </c>
    </row>
    <row r="10" spans="1:5" ht="26.4" x14ac:dyDescent="0.25">
      <c r="A10" s="95" t="s">
        <v>538</v>
      </c>
      <c r="B10" s="95" t="s">
        <v>539</v>
      </c>
      <c r="C10" s="37">
        <v>10</v>
      </c>
      <c r="D10" s="37">
        <v>4</v>
      </c>
      <c r="E10" s="76">
        <f t="shared" si="0"/>
        <v>6</v>
      </c>
    </row>
    <row r="11" spans="1:5" x14ac:dyDescent="0.25">
      <c r="A11" s="124"/>
      <c r="B11" s="124"/>
      <c r="C11" s="37"/>
      <c r="D11" s="37"/>
      <c r="E11" s="76">
        <f t="shared" si="0"/>
        <v>0</v>
      </c>
    </row>
    <row r="12" spans="1:5" x14ac:dyDescent="0.25">
      <c r="A12" s="124"/>
      <c r="B12" s="124"/>
      <c r="C12" s="37"/>
      <c r="D12" s="37"/>
      <c r="E12" s="76">
        <f t="shared" si="0"/>
        <v>0</v>
      </c>
    </row>
    <row r="13" spans="1:5" x14ac:dyDescent="0.25">
      <c r="A13" s="124"/>
      <c r="B13" s="124"/>
      <c r="C13" s="37"/>
      <c r="D13" s="37"/>
      <c r="E13" s="76">
        <f t="shared" si="0"/>
        <v>0</v>
      </c>
    </row>
    <row r="14" spans="1:5" x14ac:dyDescent="0.25">
      <c r="A14" s="124"/>
      <c r="B14" s="124"/>
      <c r="C14" s="37"/>
      <c r="D14" s="37"/>
      <c r="E14" s="76">
        <f t="shared" si="0"/>
        <v>0</v>
      </c>
    </row>
    <row r="15" spans="1:5" x14ac:dyDescent="0.25">
      <c r="A15" s="124"/>
      <c r="B15" s="124"/>
      <c r="C15" s="37"/>
      <c r="D15" s="37"/>
      <c r="E15" s="76">
        <f t="shared" si="0"/>
        <v>0</v>
      </c>
    </row>
    <row r="16" spans="1:5" x14ac:dyDescent="0.25">
      <c r="A16" s="124"/>
      <c r="B16" s="124"/>
      <c r="C16" s="37"/>
      <c r="D16" s="37"/>
      <c r="E16" s="76">
        <f t="shared" si="0"/>
        <v>0</v>
      </c>
    </row>
    <row r="17" spans="1:7" x14ac:dyDescent="0.25">
      <c r="A17" s="124"/>
      <c r="B17" s="124"/>
      <c r="C17" s="37"/>
      <c r="D17" s="37"/>
      <c r="E17" s="76">
        <f t="shared" si="0"/>
        <v>0</v>
      </c>
    </row>
    <row r="18" spans="1:7" x14ac:dyDescent="0.25">
      <c r="A18" s="124"/>
      <c r="B18" s="124"/>
      <c r="C18" s="37"/>
      <c r="D18" s="37"/>
      <c r="E18" s="76">
        <f t="shared" si="0"/>
        <v>0</v>
      </c>
    </row>
    <row r="19" spans="1:7" x14ac:dyDescent="0.25">
      <c r="A19" s="124"/>
      <c r="B19" s="124"/>
      <c r="C19" s="37"/>
      <c r="D19" s="37"/>
      <c r="E19" s="76">
        <f t="shared" si="0"/>
        <v>0</v>
      </c>
    </row>
    <row r="20" spans="1:7" x14ac:dyDescent="0.25">
      <c r="A20" s="124"/>
      <c r="B20" s="124"/>
      <c r="C20" s="37"/>
      <c r="D20" s="37"/>
      <c r="E20" s="76">
        <f t="shared" si="0"/>
        <v>0</v>
      </c>
    </row>
    <row r="21" spans="1:7" x14ac:dyDescent="0.25">
      <c r="A21" s="124"/>
      <c r="B21" s="124"/>
      <c r="C21" s="37"/>
      <c r="D21" s="37"/>
      <c r="E21" s="76">
        <f t="shared" si="0"/>
        <v>0</v>
      </c>
    </row>
    <row r="22" spans="1:7" x14ac:dyDescent="0.25">
      <c r="A22" s="124"/>
      <c r="B22" s="124"/>
      <c r="C22" s="37"/>
      <c r="D22" s="37"/>
      <c r="E22" s="76">
        <f t="shared" si="0"/>
        <v>0</v>
      </c>
    </row>
    <row r="23" spans="1:7" x14ac:dyDescent="0.25">
      <c r="A23" s="124"/>
      <c r="B23" s="124"/>
      <c r="C23" s="37"/>
      <c r="D23" s="37"/>
      <c r="E23" s="76">
        <f t="shared" si="0"/>
        <v>0</v>
      </c>
    </row>
    <row r="25" spans="1:7" ht="24.9" customHeight="1" x14ac:dyDescent="0.25">
      <c r="A25" s="385" t="s">
        <v>546</v>
      </c>
      <c r="B25" s="385"/>
      <c r="C25" s="385"/>
      <c r="D25" s="385"/>
      <c r="E25" s="385"/>
      <c r="F25" s="385"/>
      <c r="G25" s="385"/>
    </row>
    <row r="27" spans="1:7" ht="12" customHeight="1" x14ac:dyDescent="0.25">
      <c r="A27" s="387" t="s">
        <v>257</v>
      </c>
      <c r="B27" s="387"/>
      <c r="C27" s="387"/>
      <c r="D27" s="387"/>
      <c r="E27" s="70"/>
      <c r="F27" s="70"/>
      <c r="G27" s="70"/>
    </row>
    <row r="28" spans="1:7" ht="64.5" customHeight="1" x14ac:dyDescent="0.25">
      <c r="A28" s="383" t="s">
        <v>540</v>
      </c>
      <c r="B28" s="384"/>
      <c r="C28" s="384"/>
      <c r="D28" s="384"/>
      <c r="E28" s="384"/>
      <c r="F28" s="384"/>
      <c r="G28" s="384"/>
    </row>
    <row r="29" spans="1:7" ht="14.1" customHeight="1" x14ac:dyDescent="0.25">
      <c r="A29" s="70"/>
      <c r="B29" s="70"/>
      <c r="C29" s="70"/>
      <c r="D29" s="70"/>
      <c r="E29" s="70"/>
      <c r="F29" s="70"/>
      <c r="G29" s="70"/>
    </row>
    <row r="30" spans="1:7" ht="12" customHeight="1" x14ac:dyDescent="0.25">
      <c r="A30" s="387" t="s">
        <v>154</v>
      </c>
      <c r="B30" s="387"/>
      <c r="C30" s="387"/>
      <c r="D30" s="387"/>
      <c r="E30" s="70"/>
      <c r="F30" s="70"/>
      <c r="G30" s="70"/>
    </row>
    <row r="31" spans="1:7" ht="41.25" customHeight="1" x14ac:dyDescent="0.25">
      <c r="A31" s="383" t="s">
        <v>541</v>
      </c>
      <c r="B31" s="384"/>
      <c r="C31" s="384"/>
      <c r="D31" s="384"/>
      <c r="E31" s="384"/>
      <c r="F31" s="384"/>
      <c r="G31" s="384"/>
    </row>
    <row r="32" spans="1:7" ht="14.1" customHeight="1" x14ac:dyDescent="0.25">
      <c r="A32" s="70"/>
      <c r="B32" s="70"/>
      <c r="C32" s="70"/>
      <c r="D32" s="70"/>
      <c r="E32" s="70"/>
      <c r="F32" s="70"/>
      <c r="G32" s="70"/>
    </row>
    <row r="33" spans="1:7" ht="12" customHeight="1" x14ac:dyDescent="0.25">
      <c r="A33" s="387" t="s">
        <v>24</v>
      </c>
      <c r="B33" s="387"/>
      <c r="C33" s="387"/>
      <c r="D33" s="387"/>
      <c r="E33" s="70"/>
      <c r="F33" s="70"/>
      <c r="G33" s="70"/>
    </row>
    <row r="34" spans="1:7" ht="36" customHeight="1" x14ac:dyDescent="0.25">
      <c r="A34" s="383" t="s">
        <v>543</v>
      </c>
      <c r="B34" s="384"/>
      <c r="C34" s="384"/>
      <c r="D34" s="384"/>
      <c r="E34" s="384"/>
      <c r="F34" s="384"/>
      <c r="G34" s="384"/>
    </row>
    <row r="35" spans="1:7" ht="14.1" customHeight="1" x14ac:dyDescent="0.25">
      <c r="A35" s="70"/>
      <c r="B35" s="70"/>
      <c r="C35" s="70"/>
      <c r="D35" s="70"/>
      <c r="E35" s="70"/>
      <c r="F35" s="70"/>
      <c r="G35" s="70"/>
    </row>
    <row r="36" spans="1:7" ht="12" customHeight="1" x14ac:dyDescent="0.25">
      <c r="A36" s="387" t="s">
        <v>544</v>
      </c>
      <c r="B36" s="387"/>
      <c r="C36" s="387"/>
      <c r="D36" s="387"/>
      <c r="E36" s="70"/>
      <c r="F36" s="70"/>
      <c r="G36" s="70"/>
    </row>
    <row r="37" spans="1:7" ht="24" customHeight="1" x14ac:dyDescent="0.25">
      <c r="A37" s="383" t="s">
        <v>542</v>
      </c>
      <c r="B37" s="384"/>
      <c r="C37" s="384"/>
      <c r="D37" s="384"/>
      <c r="E37" s="384"/>
      <c r="F37" s="384"/>
      <c r="G37" s="384"/>
    </row>
    <row r="39" spans="1:7" ht="27" customHeight="1" x14ac:dyDescent="0.25">
      <c r="A39" s="386" t="s">
        <v>46</v>
      </c>
      <c r="B39" s="386"/>
      <c r="C39" s="386"/>
      <c r="D39" s="386"/>
      <c r="E39" s="386"/>
    </row>
    <row r="40" spans="1:7" ht="186" customHeight="1" x14ac:dyDescent="0.25">
      <c r="A40" s="383" t="s">
        <v>545</v>
      </c>
      <c r="B40" s="384"/>
      <c r="C40" s="384"/>
      <c r="D40" s="384"/>
      <c r="E40" s="384"/>
      <c r="F40" s="384"/>
      <c r="G40" s="384"/>
    </row>
  </sheetData>
  <mergeCells count="11">
    <mergeCell ref="A40:G40"/>
    <mergeCell ref="A25:G25"/>
    <mergeCell ref="A39:E39"/>
    <mergeCell ref="A27:D27"/>
    <mergeCell ref="A30:D30"/>
    <mergeCell ref="A33:D33"/>
    <mergeCell ref="A36:D36"/>
    <mergeCell ref="A28:G28"/>
    <mergeCell ref="A31:G31"/>
    <mergeCell ref="A34:G34"/>
    <mergeCell ref="A37:G37"/>
  </mergeCells>
  <phoneticPr fontId="11" type="noConversion"/>
  <pageMargins left="0.75" right="0.75" top="1" bottom="1" header="0.5" footer="0.5"/>
  <pageSetup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80"/>
  <sheetViews>
    <sheetView tabSelected="1" zoomScale="125" workbookViewId="0">
      <selection sqref="A1:D1"/>
    </sheetView>
  </sheetViews>
  <sheetFormatPr defaultColWidth="8.88671875" defaultRowHeight="13.2" x14ac:dyDescent="0.25"/>
  <cols>
    <col min="1" max="1" width="3" style="177" customWidth="1"/>
    <col min="2" max="2" width="2.109375" style="177" customWidth="1"/>
    <col min="3" max="3" width="4" style="177" customWidth="1"/>
    <col min="4" max="7" width="2.88671875" style="177" customWidth="1"/>
    <col min="8" max="8" width="13.44140625" style="177" customWidth="1"/>
    <col min="9" max="9" width="8.109375" style="177" customWidth="1"/>
    <col min="10" max="10" width="8.88671875" style="177" customWidth="1"/>
    <col min="11" max="11" width="8.33203125" style="177" customWidth="1"/>
    <col min="12" max="12" width="11.109375" style="177" customWidth="1"/>
    <col min="13" max="13" width="13.44140625" style="177" customWidth="1"/>
    <col min="14" max="14" width="4.88671875" style="177" customWidth="1"/>
    <col min="15" max="15" width="9.44140625" style="14" customWidth="1"/>
    <col min="16" max="16" width="10.33203125" style="177" customWidth="1"/>
    <col min="17" max="17" width="10.109375" style="177" bestFit="1" customWidth="1"/>
    <col min="18" max="16384" width="8.88671875" style="177"/>
  </cols>
  <sheetData>
    <row r="1" spans="1:15" s="170" customFormat="1" ht="13.8" x14ac:dyDescent="0.25">
      <c r="A1" s="394" t="s">
        <v>185</v>
      </c>
      <c r="B1" s="394"/>
      <c r="C1" s="394"/>
      <c r="D1" s="394"/>
      <c r="O1" s="119"/>
    </row>
    <row r="2" spans="1:15" s="170" customFormat="1" ht="13.8" x14ac:dyDescent="0.25">
      <c r="A2" s="395" t="s">
        <v>300</v>
      </c>
      <c r="B2" s="396"/>
      <c r="C2" s="396"/>
      <c r="D2" s="396"/>
      <c r="E2" s="396"/>
      <c r="F2" s="396"/>
      <c r="G2" s="396"/>
      <c r="H2" s="396"/>
      <c r="I2" s="396"/>
      <c r="O2" s="119"/>
    </row>
    <row r="3" spans="1:15" s="170" customFormat="1" ht="13.8" x14ac:dyDescent="0.25">
      <c r="A3" s="395" t="s">
        <v>184</v>
      </c>
      <c r="B3" s="395"/>
      <c r="C3" s="395"/>
      <c r="D3" s="395"/>
      <c r="E3" s="395"/>
      <c r="F3" s="395"/>
      <c r="G3" s="395"/>
      <c r="H3" s="395"/>
      <c r="I3" s="395"/>
      <c r="J3" s="395"/>
      <c r="K3" s="395"/>
      <c r="L3" s="395"/>
      <c r="M3" s="395"/>
      <c r="O3" s="119"/>
    </row>
    <row r="4" spans="1:15" s="172" customFormat="1" ht="15.6" x14ac:dyDescent="0.3">
      <c r="A4" s="397" t="s">
        <v>72</v>
      </c>
      <c r="B4" s="397"/>
      <c r="C4" s="397"/>
      <c r="D4" s="397"/>
      <c r="E4" s="397"/>
      <c r="F4" s="397"/>
      <c r="G4" s="397"/>
      <c r="H4" s="397"/>
      <c r="I4" s="397"/>
      <c r="J4" s="397"/>
      <c r="K4" s="397"/>
      <c r="L4" s="397"/>
      <c r="M4" s="397"/>
      <c r="N4" s="171"/>
      <c r="O4" s="171"/>
    </row>
    <row r="5" spans="1:15" s="173" customFormat="1" ht="13.8" x14ac:dyDescent="0.25">
      <c r="A5" s="173" t="s">
        <v>304</v>
      </c>
      <c r="B5" s="398" t="s">
        <v>383</v>
      </c>
      <c r="C5" s="398"/>
      <c r="D5" s="398"/>
      <c r="E5" s="398"/>
      <c r="F5" s="398"/>
      <c r="G5" s="398"/>
      <c r="H5" s="398"/>
      <c r="I5" s="398"/>
      <c r="J5" s="398"/>
      <c r="K5" s="398"/>
      <c r="L5" s="398"/>
      <c r="M5" s="398"/>
      <c r="O5" s="24"/>
    </row>
    <row r="6" spans="1:15" s="181" customFormat="1" ht="11.4" x14ac:dyDescent="0.2">
      <c r="A6" s="180"/>
      <c r="B6" s="239" t="s">
        <v>76</v>
      </c>
      <c r="C6" s="239"/>
      <c r="D6" s="239"/>
      <c r="E6" s="239"/>
      <c r="F6" s="239"/>
      <c r="G6" s="239"/>
      <c r="H6" s="239"/>
      <c r="I6" s="239"/>
      <c r="J6" s="266" t="s">
        <v>139</v>
      </c>
      <c r="K6" s="390">
        <v>300000</v>
      </c>
      <c r="L6" s="391"/>
      <c r="O6" s="16"/>
    </row>
    <row r="7" spans="1:15" s="181" customFormat="1" ht="11.4" x14ac:dyDescent="0.2">
      <c r="A7" s="180"/>
      <c r="B7" s="180" t="s">
        <v>140</v>
      </c>
      <c r="C7" s="180"/>
      <c r="D7" s="180"/>
      <c r="E7" s="180"/>
      <c r="F7" s="180"/>
      <c r="G7" s="180"/>
      <c r="H7" s="388" t="s">
        <v>79</v>
      </c>
      <c r="I7" s="388"/>
      <c r="J7" s="389"/>
      <c r="K7" s="390">
        <v>75000</v>
      </c>
      <c r="L7" s="391"/>
      <c r="O7" s="16"/>
    </row>
    <row r="8" spans="1:15" s="181" customFormat="1" ht="11.4" x14ac:dyDescent="0.2">
      <c r="A8" s="180"/>
      <c r="B8" s="180" t="s">
        <v>48</v>
      </c>
      <c r="C8" s="180"/>
      <c r="D8" s="180"/>
      <c r="E8" s="180"/>
      <c r="F8" s="180"/>
      <c r="G8" s="180"/>
      <c r="H8" s="388" t="s">
        <v>303</v>
      </c>
      <c r="I8" s="388"/>
      <c r="J8" s="389"/>
      <c r="K8" s="390">
        <v>130000</v>
      </c>
      <c r="L8" s="391"/>
      <c r="O8" s="16"/>
    </row>
    <row r="9" spans="1:15" s="181" customFormat="1" ht="12" x14ac:dyDescent="0.25">
      <c r="A9" s="180"/>
      <c r="B9" s="220"/>
      <c r="C9" s="220"/>
      <c r="D9" s="220"/>
      <c r="E9" s="220"/>
      <c r="F9" s="392" t="s">
        <v>406</v>
      </c>
      <c r="G9" s="392"/>
      <c r="H9" s="392"/>
      <c r="I9" s="392"/>
      <c r="J9" s="392"/>
      <c r="K9" s="392"/>
      <c r="L9" s="393">
        <f>SUM(K6:K8)</f>
        <v>505000</v>
      </c>
      <c r="M9" s="393"/>
      <c r="O9" s="16"/>
    </row>
    <row r="10" spans="1:15" x14ac:dyDescent="0.25">
      <c r="A10" s="175"/>
      <c r="B10" s="362"/>
      <c r="C10" s="362"/>
      <c r="D10" s="362"/>
      <c r="E10" s="362"/>
      <c r="F10" s="362"/>
      <c r="G10" s="362"/>
      <c r="H10" s="362"/>
      <c r="I10" s="362"/>
      <c r="J10" s="363"/>
      <c r="K10" s="363"/>
      <c r="L10" s="363"/>
      <c r="M10" s="363"/>
    </row>
    <row r="11" spans="1:15" s="173" customFormat="1" ht="13.8" x14ac:dyDescent="0.25">
      <c r="A11" s="173" t="s">
        <v>306</v>
      </c>
      <c r="B11" s="173" t="s">
        <v>311</v>
      </c>
      <c r="O11" s="24"/>
    </row>
    <row r="12" spans="1:15" x14ac:dyDescent="0.25">
      <c r="A12" s="175"/>
      <c r="B12" s="177" t="s">
        <v>316</v>
      </c>
      <c r="C12" s="177" t="s">
        <v>317</v>
      </c>
    </row>
    <row r="13" spans="1:15" s="181" customFormat="1" ht="11.4" x14ac:dyDescent="0.2">
      <c r="A13" s="180"/>
      <c r="C13" s="181" t="s">
        <v>336</v>
      </c>
      <c r="D13" s="181" t="s">
        <v>407</v>
      </c>
      <c r="O13" s="16"/>
    </row>
    <row r="14" spans="1:15" s="184" customFormat="1" ht="21" x14ac:dyDescent="0.25">
      <c r="A14" s="175"/>
      <c r="B14" s="405" t="s">
        <v>313</v>
      </c>
      <c r="C14" s="405"/>
      <c r="D14" s="406" t="s">
        <v>314</v>
      </c>
      <c r="E14" s="406"/>
      <c r="F14" s="406"/>
      <c r="G14" s="406"/>
      <c r="H14" s="406"/>
      <c r="I14" s="182" t="s">
        <v>315</v>
      </c>
      <c r="J14" s="182" t="s">
        <v>13</v>
      </c>
      <c r="K14" s="183" t="s">
        <v>320</v>
      </c>
      <c r="L14" s="183" t="s">
        <v>408</v>
      </c>
      <c r="O14" s="15"/>
    </row>
    <row r="15" spans="1:15" s="181" customFormat="1" ht="27.75" customHeight="1" x14ac:dyDescent="0.25">
      <c r="A15" s="175"/>
      <c r="B15" s="399">
        <v>2</v>
      </c>
      <c r="C15" s="400"/>
      <c r="D15" s="401" t="s">
        <v>401</v>
      </c>
      <c r="E15" s="402"/>
      <c r="F15" s="402"/>
      <c r="G15" s="402"/>
      <c r="H15" s="403"/>
      <c r="I15" s="168">
        <v>1000</v>
      </c>
      <c r="J15" s="168">
        <v>177</v>
      </c>
      <c r="K15" s="185">
        <v>5</v>
      </c>
      <c r="L15" s="169">
        <f>(B15*K15*J15)+(I15*B15)</f>
        <v>3770</v>
      </c>
      <c r="O15" s="16"/>
    </row>
    <row r="16" spans="1:15" s="181" customFormat="1" ht="24.75" customHeight="1" x14ac:dyDescent="0.25">
      <c r="A16" s="175"/>
      <c r="B16" s="399">
        <v>2</v>
      </c>
      <c r="C16" s="400"/>
      <c r="D16" s="401" t="s">
        <v>409</v>
      </c>
      <c r="E16" s="402"/>
      <c r="F16" s="402"/>
      <c r="G16" s="402"/>
      <c r="H16" s="403"/>
      <c r="I16" s="168">
        <v>500</v>
      </c>
      <c r="J16" s="168">
        <v>231</v>
      </c>
      <c r="K16" s="185">
        <v>5</v>
      </c>
      <c r="L16" s="169">
        <f>(B16*K16*J16)+(I16*B16)</f>
        <v>3310</v>
      </c>
      <c r="O16" s="16"/>
    </row>
    <row r="17" spans="1:17" s="181" customFormat="1" ht="23.25" customHeight="1" x14ac:dyDescent="0.25">
      <c r="A17" s="175"/>
      <c r="B17" s="399">
        <v>2</v>
      </c>
      <c r="C17" s="400"/>
      <c r="D17" s="401" t="s">
        <v>402</v>
      </c>
      <c r="E17" s="402"/>
      <c r="F17" s="402"/>
      <c r="G17" s="402"/>
      <c r="H17" s="403"/>
      <c r="I17" s="168">
        <v>150</v>
      </c>
      <c r="J17" s="168">
        <v>76</v>
      </c>
      <c r="K17" s="185">
        <v>5</v>
      </c>
      <c r="L17" s="169">
        <f>(B17*K17*J17)+(I17*B17)</f>
        <v>1060</v>
      </c>
      <c r="O17" s="16"/>
    </row>
    <row r="18" spans="1:17" s="181" customFormat="1" ht="12.75" customHeight="1" x14ac:dyDescent="0.25">
      <c r="A18" s="175"/>
      <c r="B18" s="399"/>
      <c r="C18" s="400"/>
      <c r="D18" s="401"/>
      <c r="E18" s="402"/>
      <c r="F18" s="402"/>
      <c r="G18" s="402"/>
      <c r="H18" s="403"/>
      <c r="I18" s="168"/>
      <c r="J18" s="168"/>
      <c r="K18" s="185"/>
      <c r="L18" s="169">
        <f>(B18*K18*J18)+(I18*B18)</f>
        <v>0</v>
      </c>
      <c r="O18" s="16"/>
    </row>
    <row r="19" spans="1:17" s="181" customFormat="1" ht="11.4" x14ac:dyDescent="0.2">
      <c r="A19" s="180"/>
      <c r="C19" s="181" t="s">
        <v>130</v>
      </c>
      <c r="D19" s="404" t="s">
        <v>410</v>
      </c>
      <c r="E19" s="404"/>
      <c r="F19" s="404"/>
      <c r="G19" s="404"/>
      <c r="H19" s="404"/>
      <c r="O19" s="16"/>
    </row>
    <row r="20" spans="1:17" s="184" customFormat="1" ht="21" x14ac:dyDescent="0.25">
      <c r="A20" s="175"/>
      <c r="B20" s="405" t="s">
        <v>313</v>
      </c>
      <c r="C20" s="405"/>
      <c r="D20" s="406" t="s">
        <v>314</v>
      </c>
      <c r="E20" s="406"/>
      <c r="F20" s="406"/>
      <c r="G20" s="406"/>
      <c r="H20" s="406"/>
      <c r="I20" s="182" t="s">
        <v>315</v>
      </c>
      <c r="J20" s="182" t="s">
        <v>13</v>
      </c>
      <c r="K20" s="183" t="s">
        <v>320</v>
      </c>
      <c r="L20" s="183" t="s">
        <v>408</v>
      </c>
      <c r="O20" s="15"/>
    </row>
    <row r="21" spans="1:17" s="181" customFormat="1" ht="24.75" customHeight="1" x14ac:dyDescent="0.25">
      <c r="A21" s="175"/>
      <c r="B21" s="407">
        <v>2</v>
      </c>
      <c r="C21" s="407"/>
      <c r="D21" s="401" t="s">
        <v>411</v>
      </c>
      <c r="E21" s="402"/>
      <c r="F21" s="402"/>
      <c r="G21" s="402"/>
      <c r="H21" s="403"/>
      <c r="I21" s="168">
        <v>2500</v>
      </c>
      <c r="J21" s="168">
        <v>71</v>
      </c>
      <c r="K21" s="185">
        <v>5</v>
      </c>
      <c r="L21" s="169">
        <f>(B21*K21*J21)+(I21*B21)</f>
        <v>5710</v>
      </c>
      <c r="O21" s="16"/>
    </row>
    <row r="22" spans="1:17" s="181" customFormat="1" ht="26.25" customHeight="1" x14ac:dyDescent="0.25">
      <c r="A22" s="175"/>
      <c r="B22" s="407">
        <v>2</v>
      </c>
      <c r="C22" s="407"/>
      <c r="D22" s="401" t="s">
        <v>412</v>
      </c>
      <c r="E22" s="402"/>
      <c r="F22" s="402"/>
      <c r="G22" s="402"/>
      <c r="H22" s="403"/>
      <c r="I22" s="168">
        <v>1200</v>
      </c>
      <c r="J22" s="168">
        <v>75</v>
      </c>
      <c r="K22" s="185">
        <v>5</v>
      </c>
      <c r="L22" s="169">
        <f>(B22*K22*J22)+(I22*B22)</f>
        <v>3150</v>
      </c>
      <c r="O22" s="16"/>
    </row>
    <row r="23" spans="1:17" s="181" customFormat="1" x14ac:dyDescent="0.25">
      <c r="A23" s="175"/>
      <c r="B23" s="407"/>
      <c r="C23" s="407"/>
      <c r="D23" s="401"/>
      <c r="E23" s="402"/>
      <c r="F23" s="402"/>
      <c r="G23" s="402"/>
      <c r="H23" s="403"/>
      <c r="I23" s="168"/>
      <c r="J23" s="168"/>
      <c r="K23" s="185"/>
      <c r="L23" s="169">
        <f>(B23*K23*J23)+(I23*B23)</f>
        <v>0</v>
      </c>
      <c r="O23" s="16"/>
    </row>
    <row r="24" spans="1:17" s="181" customFormat="1" x14ac:dyDescent="0.25">
      <c r="A24" s="175"/>
      <c r="B24" s="407"/>
      <c r="C24" s="407"/>
      <c r="D24" s="401"/>
      <c r="E24" s="402"/>
      <c r="F24" s="402"/>
      <c r="G24" s="402"/>
      <c r="H24" s="403"/>
      <c r="I24" s="168"/>
      <c r="J24" s="168"/>
      <c r="K24" s="185"/>
      <c r="L24" s="169">
        <f>(B24*K24*J24)+(I24*B24)</f>
        <v>0</v>
      </c>
      <c r="O24" s="16"/>
    </row>
    <row r="25" spans="1:17" ht="15.6" x14ac:dyDescent="0.25">
      <c r="A25" s="175"/>
      <c r="B25" s="408" t="s">
        <v>413</v>
      </c>
      <c r="C25" s="408"/>
      <c r="D25" s="408"/>
      <c r="E25" s="408"/>
      <c r="F25" s="408"/>
      <c r="G25" s="408"/>
      <c r="H25" s="408"/>
      <c r="I25" s="408"/>
      <c r="J25" s="409">
        <f>SUM(L15:L24)</f>
        <v>17000</v>
      </c>
      <c r="K25" s="410"/>
      <c r="L25" s="91"/>
      <c r="N25" s="186"/>
    </row>
    <row r="26" spans="1:17" x14ac:dyDescent="0.25">
      <c r="A26" s="175"/>
      <c r="B26" s="187" t="s">
        <v>414</v>
      </c>
    </row>
    <row r="27" spans="1:17" x14ac:dyDescent="0.25">
      <c r="A27" s="175"/>
      <c r="B27" s="177" t="s">
        <v>140</v>
      </c>
      <c r="C27" s="411" t="s">
        <v>335</v>
      </c>
      <c r="D27" s="411"/>
      <c r="E27" s="411"/>
      <c r="F27" s="411"/>
      <c r="G27" s="411"/>
      <c r="H27" s="411"/>
      <c r="I27" s="411"/>
      <c r="J27" s="411"/>
      <c r="K27" s="411"/>
      <c r="L27" s="188"/>
    </row>
    <row r="28" spans="1:17" s="181" customFormat="1" ht="12.75" customHeight="1" x14ac:dyDescent="0.25">
      <c r="A28" s="175"/>
      <c r="C28" s="189" t="s">
        <v>336</v>
      </c>
      <c r="D28" s="401" t="s">
        <v>415</v>
      </c>
      <c r="E28" s="402"/>
      <c r="F28" s="402"/>
      <c r="G28" s="402"/>
      <c r="H28" s="402"/>
      <c r="I28" s="402"/>
      <c r="J28" s="402"/>
      <c r="K28" s="403"/>
      <c r="L28" s="168">
        <v>15000</v>
      </c>
      <c r="N28" s="16"/>
    </row>
    <row r="29" spans="1:17" s="181" customFormat="1" x14ac:dyDescent="0.25">
      <c r="A29" s="175"/>
      <c r="C29" s="189" t="s">
        <v>130</v>
      </c>
      <c r="D29" s="412" t="s">
        <v>416</v>
      </c>
      <c r="E29" s="413"/>
      <c r="F29" s="413"/>
      <c r="G29" s="413"/>
      <c r="H29" s="413"/>
      <c r="I29" s="413"/>
      <c r="J29" s="413"/>
      <c r="K29" s="414"/>
      <c r="L29" s="168">
        <v>14000</v>
      </c>
    </row>
    <row r="30" spans="1:17" s="181" customFormat="1" x14ac:dyDescent="0.25">
      <c r="A30" s="175"/>
      <c r="C30" s="189" t="s">
        <v>131</v>
      </c>
      <c r="D30" s="412" t="s">
        <v>417</v>
      </c>
      <c r="E30" s="413"/>
      <c r="F30" s="413"/>
      <c r="G30" s="413"/>
      <c r="H30" s="413"/>
      <c r="I30" s="413"/>
      <c r="J30" s="413"/>
      <c r="K30" s="414"/>
      <c r="L30" s="168">
        <v>17500</v>
      </c>
      <c r="Q30" s="190"/>
    </row>
    <row r="31" spans="1:17" s="181" customFormat="1" x14ac:dyDescent="0.25">
      <c r="A31" s="175"/>
      <c r="C31" s="189" t="s">
        <v>145</v>
      </c>
      <c r="D31" s="412" t="s">
        <v>418</v>
      </c>
      <c r="E31" s="413"/>
      <c r="F31" s="413"/>
      <c r="G31" s="413"/>
      <c r="H31" s="413"/>
      <c r="I31" s="413"/>
      <c r="J31" s="413"/>
      <c r="K31" s="414"/>
      <c r="L31" s="168">
        <v>13750</v>
      </c>
    </row>
    <row r="32" spans="1:17" s="181" customFormat="1" x14ac:dyDescent="0.25">
      <c r="A32" s="175"/>
      <c r="C32" s="189" t="s">
        <v>146</v>
      </c>
      <c r="D32" s="412" t="s">
        <v>419</v>
      </c>
      <c r="E32" s="413"/>
      <c r="F32" s="413"/>
      <c r="G32" s="413"/>
      <c r="H32" s="413"/>
      <c r="I32" s="413"/>
      <c r="J32" s="413"/>
      <c r="K32" s="414"/>
      <c r="L32" s="168">
        <v>15500</v>
      </c>
    </row>
    <row r="33" spans="1:17" s="181" customFormat="1" x14ac:dyDescent="0.25">
      <c r="A33" s="175"/>
      <c r="C33" s="189" t="s">
        <v>147</v>
      </c>
      <c r="D33" s="412" t="s">
        <v>420</v>
      </c>
      <c r="E33" s="413"/>
      <c r="F33" s="413"/>
      <c r="G33" s="413"/>
      <c r="H33" s="413"/>
      <c r="I33" s="413"/>
      <c r="J33" s="413"/>
      <c r="K33" s="414"/>
      <c r="L33" s="168">
        <v>14000</v>
      </c>
    </row>
    <row r="34" spans="1:17" s="181" customFormat="1" x14ac:dyDescent="0.25">
      <c r="A34" s="175"/>
      <c r="C34" s="189" t="s">
        <v>148</v>
      </c>
      <c r="D34" s="412" t="s">
        <v>421</v>
      </c>
      <c r="E34" s="413"/>
      <c r="F34" s="413"/>
      <c r="G34" s="413"/>
      <c r="H34" s="413"/>
      <c r="I34" s="413"/>
      <c r="J34" s="413"/>
      <c r="K34" s="414"/>
      <c r="L34" s="168">
        <v>9000</v>
      </c>
    </row>
    <row r="35" spans="1:17" s="181" customFormat="1" x14ac:dyDescent="0.25">
      <c r="A35" s="175"/>
      <c r="C35" s="189" t="s">
        <v>150</v>
      </c>
      <c r="D35" s="412" t="s">
        <v>422</v>
      </c>
      <c r="E35" s="413"/>
      <c r="F35" s="413"/>
      <c r="G35" s="413"/>
      <c r="H35" s="413"/>
      <c r="I35" s="413"/>
      <c r="J35" s="413"/>
      <c r="K35" s="414"/>
      <c r="L35" s="168">
        <v>10000</v>
      </c>
    </row>
    <row r="36" spans="1:17" s="181" customFormat="1" x14ac:dyDescent="0.25">
      <c r="A36" s="175"/>
      <c r="C36" s="189" t="s">
        <v>127</v>
      </c>
      <c r="D36" s="412" t="s">
        <v>423</v>
      </c>
      <c r="E36" s="413"/>
      <c r="F36" s="413"/>
      <c r="G36" s="413"/>
      <c r="H36" s="413"/>
      <c r="I36" s="413"/>
      <c r="J36" s="413"/>
      <c r="K36" s="414"/>
      <c r="L36" s="168">
        <v>12000</v>
      </c>
    </row>
    <row r="37" spans="1:17" s="181" customFormat="1" x14ac:dyDescent="0.25">
      <c r="A37" s="175"/>
      <c r="C37" s="189" t="s">
        <v>133</v>
      </c>
      <c r="D37" s="412" t="s">
        <v>424</v>
      </c>
      <c r="E37" s="413"/>
      <c r="F37" s="413"/>
      <c r="G37" s="413"/>
      <c r="H37" s="413"/>
      <c r="I37" s="413"/>
      <c r="J37" s="413"/>
      <c r="K37" s="414"/>
      <c r="L37" s="168">
        <v>15000</v>
      </c>
    </row>
    <row r="38" spans="1:17" s="181" customFormat="1" x14ac:dyDescent="0.25">
      <c r="A38" s="175"/>
      <c r="C38" s="189" t="s">
        <v>31</v>
      </c>
      <c r="D38" s="412" t="s">
        <v>425</v>
      </c>
      <c r="E38" s="413"/>
      <c r="F38" s="413"/>
      <c r="G38" s="413"/>
      <c r="H38" s="413"/>
      <c r="I38" s="413"/>
      <c r="J38" s="413"/>
      <c r="K38" s="414"/>
      <c r="L38" s="168">
        <v>12500</v>
      </c>
    </row>
    <row r="39" spans="1:17" s="181" customFormat="1" x14ac:dyDescent="0.25">
      <c r="A39" s="175"/>
      <c r="C39" s="189" t="s">
        <v>49</v>
      </c>
      <c r="D39" s="412" t="s">
        <v>426</v>
      </c>
      <c r="E39" s="413"/>
      <c r="F39" s="413"/>
      <c r="G39" s="413"/>
      <c r="H39" s="413"/>
      <c r="I39" s="413"/>
      <c r="J39" s="413"/>
      <c r="K39" s="414"/>
      <c r="L39" s="168">
        <v>7600</v>
      </c>
      <c r="Q39" s="191"/>
    </row>
    <row r="40" spans="1:17" s="181" customFormat="1" x14ac:dyDescent="0.25">
      <c r="A40" s="175"/>
      <c r="C40" s="189" t="s">
        <v>50</v>
      </c>
      <c r="D40" s="412" t="s">
        <v>427</v>
      </c>
      <c r="E40" s="413"/>
      <c r="F40" s="413"/>
      <c r="G40" s="413"/>
      <c r="H40" s="413"/>
      <c r="I40" s="413"/>
      <c r="J40" s="413"/>
      <c r="K40" s="414"/>
      <c r="L40" s="168">
        <v>5400</v>
      </c>
    </row>
    <row r="41" spans="1:17" s="181" customFormat="1" x14ac:dyDescent="0.25">
      <c r="A41" s="175"/>
      <c r="C41" s="189" t="s">
        <v>172</v>
      </c>
      <c r="D41" s="412" t="s">
        <v>428</v>
      </c>
      <c r="E41" s="413"/>
      <c r="F41" s="413"/>
      <c r="G41" s="413"/>
      <c r="H41" s="413"/>
      <c r="I41" s="413"/>
      <c r="J41" s="413"/>
      <c r="K41" s="414"/>
      <c r="L41" s="168">
        <v>3500</v>
      </c>
      <c r="O41" s="16"/>
    </row>
    <row r="42" spans="1:17" x14ac:dyDescent="0.25">
      <c r="A42" s="175"/>
      <c r="B42" s="192" t="s">
        <v>39</v>
      </c>
      <c r="C42" s="415" t="s">
        <v>18</v>
      </c>
      <c r="D42" s="415"/>
      <c r="E42" s="415"/>
      <c r="F42" s="415"/>
      <c r="G42" s="415"/>
      <c r="H42" s="415"/>
      <c r="I42" s="415"/>
      <c r="J42" s="415"/>
      <c r="K42" s="415"/>
      <c r="L42" s="188"/>
      <c r="M42" s="26"/>
    </row>
    <row r="43" spans="1:17" x14ac:dyDescent="0.25">
      <c r="A43" s="175"/>
      <c r="B43" s="192"/>
      <c r="C43" s="189" t="s">
        <v>336</v>
      </c>
      <c r="D43" s="412" t="s">
        <v>469</v>
      </c>
      <c r="E43" s="413"/>
      <c r="F43" s="413"/>
      <c r="G43" s="413"/>
      <c r="H43" s="413"/>
      <c r="I43" s="413"/>
      <c r="J43" s="413"/>
      <c r="K43" s="414"/>
      <c r="L43" s="168">
        <v>12000</v>
      </c>
    </row>
    <row r="44" spans="1:17" x14ac:dyDescent="0.25">
      <c r="A44" s="175"/>
      <c r="B44" s="192"/>
      <c r="C44" s="189" t="s">
        <v>130</v>
      </c>
      <c r="D44" s="412" t="s">
        <v>429</v>
      </c>
      <c r="E44" s="413"/>
      <c r="F44" s="413"/>
      <c r="G44" s="413"/>
      <c r="H44" s="413"/>
      <c r="I44" s="413"/>
      <c r="J44" s="413"/>
      <c r="K44" s="414"/>
      <c r="L44" s="168">
        <v>12000</v>
      </c>
    </row>
    <row r="45" spans="1:17" x14ac:dyDescent="0.25">
      <c r="A45" s="175"/>
      <c r="B45" s="192"/>
      <c r="C45" s="189" t="s">
        <v>131</v>
      </c>
      <c r="D45" s="412" t="s">
        <v>430</v>
      </c>
      <c r="E45" s="413"/>
      <c r="F45" s="413"/>
      <c r="G45" s="413"/>
      <c r="H45" s="413"/>
      <c r="I45" s="413"/>
      <c r="J45" s="413"/>
      <c r="K45" s="414"/>
      <c r="L45" s="168">
        <v>10700</v>
      </c>
    </row>
    <row r="46" spans="1:17" x14ac:dyDescent="0.25">
      <c r="A46" s="175"/>
      <c r="B46" s="192" t="s">
        <v>44</v>
      </c>
      <c r="C46" s="415" t="s">
        <v>174</v>
      </c>
      <c r="D46" s="415"/>
      <c r="E46" s="415"/>
      <c r="F46" s="415"/>
      <c r="G46" s="415"/>
      <c r="H46" s="415"/>
      <c r="I46" s="415"/>
      <c r="J46" s="415"/>
      <c r="K46" s="415"/>
      <c r="L46" s="188"/>
      <c r="M46" s="26"/>
    </row>
    <row r="47" spans="1:17" x14ac:dyDescent="0.25">
      <c r="A47" s="175"/>
      <c r="B47" s="192"/>
      <c r="C47" s="189" t="s">
        <v>336</v>
      </c>
      <c r="D47" s="412" t="s">
        <v>431</v>
      </c>
      <c r="E47" s="413"/>
      <c r="F47" s="413"/>
      <c r="G47" s="413"/>
      <c r="H47" s="413"/>
      <c r="I47" s="413"/>
      <c r="J47" s="413"/>
      <c r="K47" s="414"/>
      <c r="L47" s="168">
        <v>12000</v>
      </c>
    </row>
    <row r="48" spans="1:17" x14ac:dyDescent="0.25">
      <c r="A48" s="175"/>
      <c r="B48" s="192"/>
      <c r="C48" s="189" t="s">
        <v>130</v>
      </c>
      <c r="D48" s="412"/>
      <c r="E48" s="413"/>
      <c r="F48" s="413"/>
      <c r="G48" s="413"/>
      <c r="H48" s="413"/>
      <c r="I48" s="413"/>
      <c r="J48" s="413"/>
      <c r="K48" s="414"/>
      <c r="L48" s="168"/>
    </row>
    <row r="49" spans="1:13" x14ac:dyDescent="0.25">
      <c r="A49" s="175"/>
      <c r="B49" s="192"/>
      <c r="C49" s="189" t="s">
        <v>131</v>
      </c>
      <c r="D49" s="412"/>
      <c r="E49" s="413"/>
      <c r="F49" s="413"/>
      <c r="G49" s="413"/>
      <c r="H49" s="413"/>
      <c r="I49" s="413"/>
      <c r="J49" s="413"/>
      <c r="K49" s="414"/>
      <c r="L49" s="168"/>
    </row>
    <row r="50" spans="1:13" x14ac:dyDescent="0.25">
      <c r="A50" s="175"/>
      <c r="B50" s="192" t="s">
        <v>55</v>
      </c>
      <c r="C50" s="415" t="s">
        <v>1</v>
      </c>
      <c r="D50" s="415"/>
      <c r="E50" s="415"/>
      <c r="F50" s="415"/>
      <c r="G50" s="415"/>
      <c r="H50" s="415"/>
      <c r="I50" s="415"/>
      <c r="J50" s="415"/>
      <c r="K50" s="415"/>
      <c r="L50" s="193"/>
    </row>
    <row r="51" spans="1:13" x14ac:dyDescent="0.25">
      <c r="A51" s="175"/>
      <c r="B51" s="192"/>
      <c r="C51" s="189" t="s">
        <v>336</v>
      </c>
      <c r="D51" s="412"/>
      <c r="E51" s="413"/>
      <c r="F51" s="413"/>
      <c r="G51" s="413"/>
      <c r="H51" s="413"/>
      <c r="I51" s="413"/>
      <c r="J51" s="413"/>
      <c r="K51" s="414"/>
      <c r="L51" s="168"/>
    </row>
    <row r="52" spans="1:13" x14ac:dyDescent="0.25">
      <c r="A52" s="175"/>
      <c r="B52" s="192"/>
      <c r="C52" s="189" t="s">
        <v>130</v>
      </c>
      <c r="D52" s="412"/>
      <c r="E52" s="413"/>
      <c r="F52" s="413"/>
      <c r="G52" s="413"/>
      <c r="H52" s="413"/>
      <c r="I52" s="413"/>
      <c r="J52" s="413"/>
      <c r="K52" s="414"/>
      <c r="L52" s="168"/>
    </row>
    <row r="53" spans="1:13" x14ac:dyDescent="0.25">
      <c r="A53" s="175"/>
      <c r="B53" s="192"/>
      <c r="C53" s="189" t="s">
        <v>131</v>
      </c>
      <c r="D53" s="412"/>
      <c r="E53" s="413"/>
      <c r="F53" s="413"/>
      <c r="G53" s="413"/>
      <c r="H53" s="413"/>
      <c r="I53" s="413"/>
      <c r="J53" s="413"/>
      <c r="K53" s="414"/>
      <c r="L53" s="168"/>
    </row>
    <row r="54" spans="1:13" x14ac:dyDescent="0.25">
      <c r="A54" s="175"/>
      <c r="B54" s="192"/>
      <c r="C54" s="189" t="s">
        <v>19</v>
      </c>
      <c r="D54" s="412"/>
      <c r="E54" s="413"/>
      <c r="F54" s="413"/>
      <c r="G54" s="413"/>
      <c r="H54" s="413"/>
      <c r="I54" s="413"/>
      <c r="J54" s="413"/>
      <c r="K54" s="414"/>
      <c r="L54" s="168"/>
    </row>
    <row r="55" spans="1:13" x14ac:dyDescent="0.25">
      <c r="A55" s="175"/>
      <c r="B55" s="192" t="s">
        <v>40</v>
      </c>
      <c r="C55" s="194" t="s">
        <v>47</v>
      </c>
      <c r="D55" s="194"/>
      <c r="E55" s="194"/>
      <c r="F55" s="194"/>
      <c r="G55" s="194"/>
      <c r="H55" s="194"/>
      <c r="I55" s="194"/>
      <c r="J55" s="194"/>
      <c r="K55" s="194"/>
      <c r="L55" s="194"/>
    </row>
    <row r="56" spans="1:13" x14ac:dyDescent="0.25">
      <c r="A56" s="175"/>
      <c r="B56" s="192"/>
      <c r="C56" s="189" t="s">
        <v>336</v>
      </c>
      <c r="D56" s="412" t="s">
        <v>432</v>
      </c>
      <c r="E56" s="413"/>
      <c r="F56" s="413"/>
      <c r="G56" s="413"/>
      <c r="H56" s="413"/>
      <c r="I56" s="413"/>
      <c r="J56" s="413"/>
      <c r="K56" s="414"/>
      <c r="L56" s="168">
        <v>50000</v>
      </c>
    </row>
    <row r="57" spans="1:13" x14ac:dyDescent="0.25">
      <c r="A57" s="175"/>
      <c r="B57" s="192"/>
      <c r="C57" s="189" t="s">
        <v>130</v>
      </c>
      <c r="D57" s="412"/>
      <c r="E57" s="413"/>
      <c r="F57" s="413"/>
      <c r="G57" s="413"/>
      <c r="H57" s="413"/>
      <c r="I57" s="413"/>
      <c r="J57" s="413"/>
      <c r="K57" s="414"/>
      <c r="L57" s="168"/>
    </row>
    <row r="58" spans="1:13" x14ac:dyDescent="0.25">
      <c r="A58" s="175"/>
      <c r="B58" s="192"/>
      <c r="C58" s="189" t="s">
        <v>80</v>
      </c>
      <c r="D58" s="412"/>
      <c r="E58" s="413"/>
      <c r="F58" s="413"/>
      <c r="G58" s="413"/>
      <c r="H58" s="413"/>
      <c r="I58" s="413"/>
      <c r="J58" s="413"/>
      <c r="K58" s="414"/>
      <c r="L58" s="168"/>
    </row>
    <row r="59" spans="1:13" x14ac:dyDescent="0.25">
      <c r="A59" s="175"/>
      <c r="B59" s="192"/>
      <c r="C59" s="189" t="s">
        <v>19</v>
      </c>
      <c r="D59" s="412"/>
      <c r="E59" s="413"/>
      <c r="F59" s="413"/>
      <c r="G59" s="413"/>
      <c r="H59" s="413"/>
      <c r="I59" s="413"/>
      <c r="J59" s="413"/>
      <c r="K59" s="414"/>
      <c r="L59" s="168"/>
    </row>
    <row r="60" spans="1:13" x14ac:dyDescent="0.25">
      <c r="A60" s="175"/>
      <c r="B60" s="192" t="s">
        <v>41</v>
      </c>
      <c r="C60" s="188" t="s">
        <v>173</v>
      </c>
      <c r="D60" s="188"/>
      <c r="E60" s="188"/>
      <c r="F60" s="188"/>
      <c r="G60" s="188"/>
      <c r="H60" s="188"/>
      <c r="I60" s="188"/>
      <c r="J60" s="188"/>
      <c r="K60" s="188"/>
    </row>
    <row r="61" spans="1:13" ht="12.75" customHeight="1" x14ac:dyDescent="0.25">
      <c r="A61" s="195"/>
      <c r="D61" s="416" t="s">
        <v>433</v>
      </c>
      <c r="E61" s="416"/>
      <c r="F61" s="416"/>
      <c r="G61" s="416"/>
      <c r="H61" s="416"/>
      <c r="I61" s="196" t="s">
        <v>358</v>
      </c>
      <c r="J61" s="176" t="s">
        <v>434</v>
      </c>
      <c r="K61" s="176" t="s">
        <v>357</v>
      </c>
      <c r="L61" s="176"/>
      <c r="M61" s="186"/>
    </row>
    <row r="62" spans="1:13" ht="12" customHeight="1" x14ac:dyDescent="0.25">
      <c r="A62" s="195"/>
      <c r="C62" s="181" t="s">
        <v>336</v>
      </c>
      <c r="D62" s="417" t="str">
        <f>'Table 4.1-ShipDays'!$B$4</f>
        <v>RV MINNOW</v>
      </c>
      <c r="E62" s="418"/>
      <c r="F62" s="418"/>
      <c r="G62" s="418"/>
      <c r="H62" s="419"/>
      <c r="I62" s="197">
        <v>95</v>
      </c>
      <c r="J62" s="198" t="s">
        <v>435</v>
      </c>
      <c r="K62" s="199">
        <f>IF(J62="Ku",300,IF(J62="C",400,0))</f>
        <v>300</v>
      </c>
      <c r="L62" s="200">
        <f>(K62*I62)</f>
        <v>28500</v>
      </c>
    </row>
    <row r="63" spans="1:13" ht="12" customHeight="1" x14ac:dyDescent="0.25">
      <c r="A63" s="195"/>
      <c r="C63" s="181" t="s">
        <v>130</v>
      </c>
      <c r="D63" s="417" t="str">
        <f>'Table 4.1-ShipDays'!$C$4</f>
        <v>RV BOUNTY</v>
      </c>
      <c r="E63" s="418"/>
      <c r="F63" s="418"/>
      <c r="G63" s="418"/>
      <c r="H63" s="419"/>
      <c r="I63" s="197">
        <v>185</v>
      </c>
      <c r="J63" s="198" t="s">
        <v>436</v>
      </c>
      <c r="K63" s="199">
        <f>IF(J63="Ku",300,IF(J63="C",400,0))</f>
        <v>400</v>
      </c>
      <c r="L63" s="200">
        <f>(K63*I63)</f>
        <v>74000</v>
      </c>
    </row>
    <row r="64" spans="1:13" ht="12" customHeight="1" x14ac:dyDescent="0.25">
      <c r="A64" s="195"/>
      <c r="C64" s="181" t="s">
        <v>131</v>
      </c>
      <c r="D64" s="417" t="str">
        <f>'Table 4.1-ShipDays'!$D$4</f>
        <v>RV PEQUOD</v>
      </c>
      <c r="E64" s="418"/>
      <c r="F64" s="418"/>
      <c r="G64" s="418"/>
      <c r="H64" s="419"/>
      <c r="I64" s="197">
        <v>185</v>
      </c>
      <c r="J64" s="198" t="s">
        <v>436</v>
      </c>
      <c r="K64" s="199">
        <f>IF(J64="Ku",300,IF(J64="C",400,0))</f>
        <v>400</v>
      </c>
      <c r="L64" s="200">
        <f>(K64*I64)</f>
        <v>74000</v>
      </c>
    </row>
    <row r="65" spans="1:16" x14ac:dyDescent="0.25">
      <c r="A65" s="175"/>
      <c r="B65" s="201"/>
      <c r="C65" s="188"/>
      <c r="D65" s="188"/>
      <c r="E65" s="202"/>
      <c r="F65" s="202"/>
      <c r="G65" s="202"/>
      <c r="H65" s="203"/>
      <c r="I65" s="86"/>
      <c r="J65" s="188"/>
      <c r="K65" s="188"/>
      <c r="M65" s="26"/>
    </row>
    <row r="66" spans="1:16" x14ac:dyDescent="0.25">
      <c r="A66" s="175"/>
      <c r="B66" s="201"/>
      <c r="C66" s="188" t="s">
        <v>164</v>
      </c>
      <c r="D66" s="188"/>
      <c r="E66" s="178"/>
      <c r="F66" s="178"/>
      <c r="G66" s="178"/>
      <c r="H66" s="203"/>
      <c r="I66" s="68"/>
      <c r="J66" s="188"/>
      <c r="K66" s="188"/>
      <c r="M66" s="26"/>
    </row>
    <row r="67" spans="1:16" ht="42" customHeight="1" x14ac:dyDescent="0.25">
      <c r="A67" s="175"/>
      <c r="B67" s="201"/>
      <c r="C67" s="420" t="s">
        <v>437</v>
      </c>
      <c r="D67" s="421"/>
      <c r="E67" s="421"/>
      <c r="F67" s="421"/>
      <c r="G67" s="421"/>
      <c r="H67" s="421"/>
      <c r="I67" s="421"/>
      <c r="J67" s="421"/>
      <c r="K67" s="421"/>
      <c r="L67" s="422"/>
      <c r="M67" s="26"/>
    </row>
    <row r="68" spans="1:16" x14ac:dyDescent="0.25">
      <c r="A68" s="175"/>
      <c r="B68" s="186"/>
      <c r="C68" s="186"/>
      <c r="D68" s="186"/>
      <c r="E68" s="186"/>
      <c r="F68" s="186"/>
      <c r="G68" s="186"/>
      <c r="I68" s="204"/>
      <c r="J68" s="204"/>
      <c r="K68" s="205" t="s">
        <v>9</v>
      </c>
      <c r="L68" s="423">
        <f>SUM(L15:L64)</f>
        <v>454950</v>
      </c>
      <c r="M68" s="423"/>
    </row>
    <row r="69" spans="1:16" x14ac:dyDescent="0.25">
      <c r="A69" s="175"/>
      <c r="B69" s="363"/>
      <c r="C69" s="363"/>
      <c r="D69" s="363"/>
      <c r="E69" s="363"/>
      <c r="F69" s="363"/>
      <c r="G69" s="363"/>
      <c r="H69" s="363"/>
      <c r="I69" s="363"/>
      <c r="J69" s="363"/>
      <c r="K69" s="363"/>
      <c r="L69" s="363"/>
      <c r="M69" s="363"/>
    </row>
    <row r="70" spans="1:16" s="173" customFormat="1" ht="13.8" x14ac:dyDescent="0.25">
      <c r="A70" s="173" t="s">
        <v>191</v>
      </c>
      <c r="B70" s="173" t="s">
        <v>192</v>
      </c>
      <c r="O70" s="24"/>
    </row>
    <row r="71" spans="1:16" s="192" customFormat="1" x14ac:dyDescent="0.25">
      <c r="A71" s="208"/>
      <c r="B71" s="209" t="s">
        <v>76</v>
      </c>
      <c r="C71" s="209" t="s">
        <v>192</v>
      </c>
      <c r="D71" s="209"/>
      <c r="E71" s="209"/>
      <c r="F71" s="209"/>
      <c r="G71" s="209"/>
      <c r="H71" s="209"/>
      <c r="M71" s="210"/>
      <c r="N71" s="209"/>
      <c r="O71" s="211"/>
    </row>
    <row r="72" spans="1:16" s="187" customFormat="1" ht="11.1" customHeight="1" x14ac:dyDescent="0.2">
      <c r="A72" s="180"/>
      <c r="B72" s="212"/>
      <c r="C72" s="213"/>
      <c r="D72" s="213"/>
      <c r="E72" s="213"/>
      <c r="F72" s="213"/>
      <c r="G72" s="213"/>
      <c r="H72" s="429" t="s">
        <v>438</v>
      </c>
      <c r="I72" s="429"/>
      <c r="J72" s="429"/>
      <c r="K72" s="429"/>
      <c r="L72" s="214">
        <f>SUM(L68,L9)-12000</f>
        <v>947950</v>
      </c>
      <c r="M72" s="215"/>
      <c r="N72" s="212"/>
      <c r="O72" s="216"/>
    </row>
    <row r="73" spans="1:16" s="187" customFormat="1" ht="11.1" customHeight="1" x14ac:dyDescent="0.2">
      <c r="A73" s="180"/>
      <c r="B73" s="212"/>
      <c r="C73" s="213"/>
      <c r="D73" s="213"/>
      <c r="E73" s="213"/>
      <c r="F73" s="213"/>
      <c r="G73" s="213"/>
      <c r="H73" s="429" t="s">
        <v>470</v>
      </c>
      <c r="I73" s="429"/>
      <c r="J73" s="429"/>
      <c r="K73" s="429"/>
      <c r="L73" s="217">
        <v>0.17</v>
      </c>
      <c r="M73" s="215"/>
      <c r="N73" s="212"/>
      <c r="O73" s="216"/>
    </row>
    <row r="74" spans="1:16" x14ac:dyDescent="0.25">
      <c r="O74" s="110"/>
    </row>
    <row r="75" spans="1:16" s="192" customFormat="1" x14ac:dyDescent="0.25">
      <c r="A75" s="208"/>
      <c r="B75" s="192" t="s">
        <v>2</v>
      </c>
      <c r="C75" s="210"/>
      <c r="D75" s="210"/>
      <c r="E75" s="210"/>
      <c r="F75" s="210"/>
      <c r="G75" s="210"/>
      <c r="H75" s="210"/>
      <c r="I75" s="210"/>
      <c r="O75" s="14"/>
    </row>
    <row r="76" spans="1:16" s="219" customFormat="1" ht="39" customHeight="1" x14ac:dyDescent="0.3">
      <c r="A76" s="180"/>
      <c r="B76" s="432" t="s">
        <v>439</v>
      </c>
      <c r="C76" s="433"/>
      <c r="D76" s="433"/>
      <c r="E76" s="433"/>
      <c r="F76" s="433"/>
      <c r="G76" s="433"/>
      <c r="H76" s="433"/>
      <c r="I76" s="433"/>
      <c r="J76" s="433"/>
      <c r="K76" s="433"/>
      <c r="L76" s="434"/>
      <c r="M76" s="218"/>
    </row>
    <row r="77" spans="1:16" s="219" customFormat="1" x14ac:dyDescent="0.25">
      <c r="A77" s="180"/>
      <c r="B77" s="179"/>
      <c r="C77" s="179"/>
      <c r="D77" s="179"/>
      <c r="E77" s="179"/>
      <c r="F77" s="179"/>
      <c r="G77" s="179"/>
      <c r="H77" s="179"/>
      <c r="I77" s="430" t="s">
        <v>10</v>
      </c>
      <c r="J77" s="431"/>
      <c r="K77" s="431"/>
      <c r="L77" s="431"/>
      <c r="M77" s="364">
        <f>L72*L73</f>
        <v>161151.5</v>
      </c>
    </row>
    <row r="78" spans="1:16" s="219" customFormat="1" ht="15.6" x14ac:dyDescent="0.3">
      <c r="A78" s="220"/>
      <c r="B78" s="202"/>
      <c r="C78" s="202"/>
      <c r="D78" s="202"/>
      <c r="E78" s="202"/>
      <c r="F78" s="202"/>
      <c r="G78" s="202"/>
      <c r="H78" s="202"/>
      <c r="I78" s="202"/>
      <c r="J78" s="202"/>
      <c r="K78" s="202"/>
      <c r="L78" s="202"/>
      <c r="M78" s="218"/>
    </row>
    <row r="79" spans="1:16" ht="15.6" x14ac:dyDescent="0.3">
      <c r="A79" s="173" t="s">
        <v>243</v>
      </c>
      <c r="B79" s="173" t="s">
        <v>62</v>
      </c>
      <c r="C79" s="176"/>
      <c r="D79" s="176"/>
      <c r="E79" s="176"/>
      <c r="F79" s="176"/>
      <c r="G79" s="176"/>
      <c r="H79" s="176"/>
      <c r="I79" s="176"/>
      <c r="N79" s="221"/>
      <c r="O79" s="218"/>
    </row>
    <row r="80" spans="1:16" x14ac:dyDescent="0.25">
      <c r="A80" s="220"/>
      <c r="B80" s="202" t="s">
        <v>63</v>
      </c>
      <c r="C80" s="435" t="s">
        <v>64</v>
      </c>
      <c r="D80" s="435"/>
      <c r="E80" s="435"/>
      <c r="F80" s="435"/>
      <c r="G80" s="435"/>
      <c r="H80" s="435"/>
      <c r="I80" s="435"/>
      <c r="J80" s="435"/>
      <c r="K80" s="435"/>
      <c r="L80" s="435"/>
      <c r="M80" s="222">
        <f>M77+L68+L9</f>
        <v>1121101.5</v>
      </c>
      <c r="O80" s="223"/>
      <c r="P80" s="186"/>
    </row>
    <row r="81" spans="1:16" ht="15.6" x14ac:dyDescent="0.3">
      <c r="A81" s="173"/>
      <c r="B81" s="176" t="s">
        <v>65</v>
      </c>
      <c r="C81" s="436" t="s">
        <v>66</v>
      </c>
      <c r="D81" s="436"/>
      <c r="E81" s="436"/>
      <c r="F81" s="436"/>
      <c r="G81" s="436"/>
      <c r="H81" s="436"/>
      <c r="I81" s="436"/>
      <c r="J81" s="436"/>
      <c r="K81" s="436"/>
      <c r="L81" s="436"/>
      <c r="N81" s="221"/>
      <c r="O81" s="218"/>
      <c r="P81" s="87"/>
    </row>
    <row r="82" spans="1:16" ht="25.5" customHeight="1" x14ac:dyDescent="0.3">
      <c r="A82" s="180"/>
      <c r="B82" s="176"/>
      <c r="C82" s="424" t="s">
        <v>67</v>
      </c>
      <c r="D82" s="424"/>
      <c r="E82" s="424"/>
      <c r="F82" s="424"/>
      <c r="G82" s="424"/>
      <c r="H82" s="224" t="s">
        <v>440</v>
      </c>
      <c r="I82" s="425" t="s">
        <v>359</v>
      </c>
      <c r="J82" s="425"/>
      <c r="K82" s="424" t="s">
        <v>68</v>
      </c>
      <c r="L82" s="424"/>
      <c r="N82" s="221"/>
      <c r="O82" s="218"/>
      <c r="P82" s="87"/>
    </row>
    <row r="83" spans="1:16" ht="15" customHeight="1" x14ac:dyDescent="0.3">
      <c r="A83" s="180"/>
      <c r="B83" s="176"/>
      <c r="C83" s="426" t="str">
        <f>'Table 4.1-ShipDays'!$B$4</f>
        <v>RV MINNOW</v>
      </c>
      <c r="D83" s="426"/>
      <c r="E83" s="426"/>
      <c r="F83" s="426"/>
      <c r="G83" s="426"/>
      <c r="H83" s="225">
        <f>'Table 4.1-ShipDays'!$B$21</f>
        <v>95</v>
      </c>
      <c r="I83" s="427">
        <v>1480</v>
      </c>
      <c r="J83" s="427"/>
      <c r="K83" s="428">
        <f>H83*I83</f>
        <v>140600</v>
      </c>
      <c r="L83" s="428"/>
      <c r="N83" s="221"/>
      <c r="O83" s="218"/>
      <c r="P83" s="87"/>
    </row>
    <row r="84" spans="1:16" ht="15" customHeight="1" x14ac:dyDescent="0.3">
      <c r="A84" s="180"/>
      <c r="B84" s="176"/>
      <c r="C84" s="440" t="str">
        <f>'Table 4.1-ShipDays'!$C$4</f>
        <v>RV BOUNTY</v>
      </c>
      <c r="D84" s="440"/>
      <c r="E84" s="440"/>
      <c r="F84" s="440"/>
      <c r="G84" s="440"/>
      <c r="H84" s="225">
        <f>'Table 4.1-ShipDays'!$C$21</f>
        <v>185</v>
      </c>
      <c r="I84" s="427">
        <v>2450</v>
      </c>
      <c r="J84" s="427"/>
      <c r="K84" s="428">
        <f>H84*I84</f>
        <v>453250</v>
      </c>
      <c r="L84" s="428"/>
      <c r="N84" s="221"/>
      <c r="O84" s="218"/>
      <c r="P84" s="87"/>
    </row>
    <row r="85" spans="1:16" ht="15" customHeight="1" x14ac:dyDescent="0.3">
      <c r="A85" s="180"/>
      <c r="B85" s="176"/>
      <c r="C85" s="440" t="str">
        <f>'Table 4.1-ShipDays'!$D$4</f>
        <v>RV PEQUOD</v>
      </c>
      <c r="D85" s="440"/>
      <c r="E85" s="440"/>
      <c r="F85" s="440"/>
      <c r="G85" s="440"/>
      <c r="H85" s="225">
        <f>'Table 4.1-ShipDays'!$D$21</f>
        <v>185</v>
      </c>
      <c r="I85" s="427">
        <v>2850</v>
      </c>
      <c r="J85" s="427"/>
      <c r="K85" s="428">
        <f>H85*I85</f>
        <v>527250</v>
      </c>
      <c r="L85" s="428"/>
      <c r="N85" s="221"/>
      <c r="O85" s="218"/>
      <c r="P85" s="87"/>
    </row>
    <row r="86" spans="1:16" x14ac:dyDescent="0.25">
      <c r="A86" s="180"/>
      <c r="P86" s="92"/>
    </row>
    <row r="87" spans="1:16" s="226" customFormat="1" ht="29.25" customHeight="1" x14ac:dyDescent="0.25">
      <c r="A87" s="220"/>
      <c r="B87" s="438" t="s">
        <v>441</v>
      </c>
      <c r="C87" s="438"/>
      <c r="D87" s="438"/>
      <c r="E87" s="438"/>
      <c r="F87" s="438"/>
      <c r="G87" s="438"/>
      <c r="H87" s="438"/>
      <c r="I87" s="438"/>
      <c r="J87" s="438"/>
      <c r="K87" s="438"/>
      <c r="L87" s="438"/>
      <c r="M87" s="438"/>
      <c r="O87" s="26"/>
      <c r="P87" s="92"/>
    </row>
    <row r="88" spans="1:16" ht="15.6" x14ac:dyDescent="0.3">
      <c r="A88" s="180"/>
      <c r="B88" s="179" t="s">
        <v>39</v>
      </c>
      <c r="C88" s="437" t="s">
        <v>69</v>
      </c>
      <c r="D88" s="437"/>
      <c r="E88" s="437"/>
      <c r="F88" s="437"/>
      <c r="G88" s="437"/>
      <c r="H88" s="437"/>
      <c r="I88" s="437"/>
      <c r="J88" s="437"/>
      <c r="K88" s="437"/>
      <c r="L88" s="437"/>
      <c r="M88" s="365">
        <f>SUM(K83:L85)</f>
        <v>1121100</v>
      </c>
      <c r="N88" s="366"/>
      <c r="O88" s="218"/>
      <c r="P88" s="87"/>
    </row>
    <row r="89" spans="1:16" ht="12.75" customHeight="1" x14ac:dyDescent="0.3">
      <c r="A89" s="180"/>
      <c r="B89" s="202"/>
      <c r="C89" s="356"/>
      <c r="D89" s="356"/>
      <c r="E89" s="356"/>
      <c r="F89" s="356"/>
      <c r="G89" s="356"/>
      <c r="H89" s="356"/>
      <c r="I89" s="356"/>
      <c r="J89" s="356"/>
      <c r="K89" s="356"/>
      <c r="L89" s="356"/>
      <c r="M89" s="370"/>
      <c r="N89" s="366"/>
      <c r="O89" s="359"/>
      <c r="P89" s="87"/>
    </row>
    <row r="90" spans="1:16" ht="15.6" x14ac:dyDescent="0.3">
      <c r="A90" s="228" t="s">
        <v>70</v>
      </c>
      <c r="B90" s="228" t="s">
        <v>75</v>
      </c>
      <c r="C90" s="229"/>
      <c r="D90" s="229"/>
      <c r="E90" s="229"/>
      <c r="F90" s="229"/>
      <c r="G90" s="229"/>
      <c r="H90" s="229"/>
      <c r="I90" s="229"/>
      <c r="J90" s="229"/>
      <c r="K90" s="229"/>
      <c r="L90" s="229"/>
      <c r="M90" s="229"/>
      <c r="N90" s="221"/>
      <c r="O90" s="218"/>
      <c r="P90" s="87"/>
    </row>
    <row r="91" spans="1:16" s="229" customFormat="1" ht="15" customHeight="1" x14ac:dyDescent="0.25">
      <c r="B91" s="192" t="s">
        <v>76</v>
      </c>
      <c r="C91" s="177" t="s">
        <v>319</v>
      </c>
      <c r="D91" s="177"/>
      <c r="E91" s="177"/>
      <c r="F91" s="177"/>
      <c r="G91" s="177"/>
      <c r="H91" s="177"/>
      <c r="I91" s="177"/>
      <c r="J91" s="177"/>
      <c r="K91" s="177"/>
      <c r="L91" s="177"/>
      <c r="M91" s="177"/>
      <c r="O91" s="90"/>
    </row>
    <row r="92" spans="1:16" ht="12.9" customHeight="1" x14ac:dyDescent="0.25">
      <c r="A92" s="195"/>
      <c r="B92" s="219"/>
      <c r="C92" s="439" t="str">
        <f>C83</f>
        <v>RV MINNOW</v>
      </c>
      <c r="D92" s="439"/>
      <c r="E92" s="439"/>
      <c r="F92" s="439"/>
      <c r="G92" s="439"/>
      <c r="H92" s="439"/>
      <c r="I92" s="439"/>
      <c r="J92" s="176" t="s">
        <v>340</v>
      </c>
      <c r="K92" s="176" t="s">
        <v>341</v>
      </c>
      <c r="L92" s="230" t="s">
        <v>385</v>
      </c>
    </row>
    <row r="93" spans="1:16" x14ac:dyDescent="0.25">
      <c r="A93" s="195"/>
      <c r="B93" s="219"/>
      <c r="C93" s="231"/>
      <c r="D93" s="429" t="s">
        <v>347</v>
      </c>
      <c r="E93" s="429"/>
      <c r="F93" s="429"/>
      <c r="G93" s="429"/>
      <c r="H93" s="429"/>
      <c r="I93" s="429"/>
      <c r="J93" s="189">
        <f>INDEX('Table 4.1-ShipDays'!B$5:B$17,(MATCH(D93:D93,'Table 4.1-ShipDays'!A$5:A$17,0)))</f>
        <v>0</v>
      </c>
      <c r="K93" s="189">
        <f t="shared" ref="K93:K106" si="0">INDEX(I$83:I$85,(MATCH($C$92,C$83:C$85,0)))</f>
        <v>1480</v>
      </c>
      <c r="L93" s="232">
        <f t="shared" ref="L93:L106" si="1">J93*K93</f>
        <v>0</v>
      </c>
    </row>
    <row r="94" spans="1:16" x14ac:dyDescent="0.25">
      <c r="A94" s="195"/>
      <c r="B94" s="219"/>
      <c r="C94" s="231"/>
      <c r="D94" s="429" t="s">
        <v>244</v>
      </c>
      <c r="E94" s="429"/>
      <c r="F94" s="429"/>
      <c r="G94" s="429"/>
      <c r="H94" s="429"/>
      <c r="I94" s="429"/>
      <c r="J94" s="189">
        <f>INDEX('Table 4.1-ShipDays'!B$5:B$17,(MATCH(D94:D94,'Table 4.1-ShipDays'!A$5:A$17,0)))</f>
        <v>50</v>
      </c>
      <c r="K94" s="189">
        <f t="shared" si="0"/>
        <v>1480</v>
      </c>
      <c r="L94" s="232">
        <f t="shared" si="1"/>
        <v>74000</v>
      </c>
    </row>
    <row r="95" spans="1:16" x14ac:dyDescent="0.25">
      <c r="A95" s="195"/>
      <c r="B95" s="219"/>
      <c r="C95" s="231"/>
      <c r="D95" s="429" t="s">
        <v>245</v>
      </c>
      <c r="E95" s="429"/>
      <c r="F95" s="429"/>
      <c r="G95" s="429"/>
      <c r="H95" s="429"/>
      <c r="I95" s="429"/>
      <c r="J95" s="189">
        <f>INDEX('Table 4.1-ShipDays'!B$5:B$17,(MATCH(D95:D95,'Table 4.1-ShipDays'!A$5:A$17,0)))</f>
        <v>25</v>
      </c>
      <c r="K95" s="189">
        <f t="shared" si="0"/>
        <v>1480</v>
      </c>
      <c r="L95" s="232">
        <f t="shared" si="1"/>
        <v>37000</v>
      </c>
    </row>
    <row r="96" spans="1:16" x14ac:dyDescent="0.25">
      <c r="A96" s="195"/>
      <c r="B96" s="219"/>
      <c r="C96" s="231"/>
      <c r="D96" s="429" t="s">
        <v>337</v>
      </c>
      <c r="E96" s="429"/>
      <c r="F96" s="429"/>
      <c r="G96" s="429"/>
      <c r="H96" s="429"/>
      <c r="I96" s="429"/>
      <c r="J96" s="189">
        <f>INDEX('Table 4.1-ShipDays'!B$5:B$17,(MATCH(D96:D96,'Table 4.1-ShipDays'!A$5:A$17,0)))</f>
        <v>0</v>
      </c>
      <c r="K96" s="189">
        <f t="shared" si="0"/>
        <v>1480</v>
      </c>
      <c r="L96" s="232">
        <f t="shared" si="1"/>
        <v>0</v>
      </c>
    </row>
    <row r="97" spans="1:15" x14ac:dyDescent="0.25">
      <c r="A97" s="195"/>
      <c r="B97" s="219"/>
      <c r="C97" s="231"/>
      <c r="D97" s="429" t="s">
        <v>338</v>
      </c>
      <c r="E97" s="429"/>
      <c r="F97" s="429"/>
      <c r="G97" s="429"/>
      <c r="H97" s="429"/>
      <c r="I97" s="429"/>
      <c r="J97" s="189">
        <f>INDEX('Table 4.1-ShipDays'!B$5:B$17,(MATCH(D97:D97,'Table 4.1-ShipDays'!A$5:A$17,0)))</f>
        <v>10</v>
      </c>
      <c r="K97" s="189">
        <f t="shared" si="0"/>
        <v>1480</v>
      </c>
      <c r="L97" s="232">
        <f t="shared" si="1"/>
        <v>14800</v>
      </c>
    </row>
    <row r="98" spans="1:15" x14ac:dyDescent="0.25">
      <c r="A98" s="195"/>
      <c r="B98" s="219"/>
      <c r="C98" s="231"/>
      <c r="D98" s="429" t="s">
        <v>349</v>
      </c>
      <c r="E98" s="429"/>
      <c r="F98" s="429"/>
      <c r="G98" s="429"/>
      <c r="H98" s="429"/>
      <c r="I98" s="429"/>
      <c r="J98" s="189">
        <f>INDEX('Table 4.1-ShipDays'!B$5:B$17,(MATCH(D98:D98,'Table 4.1-ShipDays'!A$5:A$17,0)))</f>
        <v>0</v>
      </c>
      <c r="K98" s="189">
        <f t="shared" si="0"/>
        <v>1480</v>
      </c>
      <c r="L98" s="232">
        <f t="shared" si="1"/>
        <v>0</v>
      </c>
    </row>
    <row r="99" spans="1:15" x14ac:dyDescent="0.25">
      <c r="A99" s="195"/>
      <c r="D99" s="429" t="s">
        <v>353</v>
      </c>
      <c r="E99" s="429"/>
      <c r="F99" s="429"/>
      <c r="G99" s="429"/>
      <c r="H99" s="429"/>
      <c r="I99" s="429"/>
      <c r="J99" s="189">
        <f>INDEX('Table 4.1-ShipDays'!B$5:B$17,(MATCH(D99:D99,'Table 4.1-ShipDays'!A$5:A$17,0)))</f>
        <v>0</v>
      </c>
      <c r="K99" s="189">
        <f t="shared" si="0"/>
        <v>1480</v>
      </c>
      <c r="L99" s="232">
        <f t="shared" si="1"/>
        <v>0</v>
      </c>
    </row>
    <row r="100" spans="1:15" x14ac:dyDescent="0.25">
      <c r="A100" s="195"/>
      <c r="D100" s="429" t="s">
        <v>352</v>
      </c>
      <c r="E100" s="429"/>
      <c r="F100" s="429"/>
      <c r="G100" s="429"/>
      <c r="H100" s="429"/>
      <c r="I100" s="429"/>
      <c r="J100" s="189">
        <f>INDEX('Table 4.1-ShipDays'!B$5:B$17,(MATCH(D100:D100,'Table 4.1-ShipDays'!A$5:A$17,0)))</f>
        <v>0</v>
      </c>
      <c r="K100" s="189">
        <f t="shared" si="0"/>
        <v>1480</v>
      </c>
      <c r="L100" s="232">
        <f t="shared" si="1"/>
        <v>0</v>
      </c>
      <c r="O100" s="137"/>
    </row>
    <row r="101" spans="1:15" x14ac:dyDescent="0.25">
      <c r="A101" s="195"/>
      <c r="D101" s="429" t="s">
        <v>350</v>
      </c>
      <c r="E101" s="429"/>
      <c r="F101" s="429"/>
      <c r="G101" s="429"/>
      <c r="H101" s="429"/>
      <c r="I101" s="429"/>
      <c r="J101" s="189">
        <f>INDEX('Table 4.1-ShipDays'!B$5:B$17,(MATCH(D101:D101,'Table 4.1-ShipDays'!A$5:A$17,0)))</f>
        <v>0</v>
      </c>
      <c r="K101" s="189">
        <f t="shared" si="0"/>
        <v>1480</v>
      </c>
      <c r="L101" s="232">
        <f t="shared" si="1"/>
        <v>0</v>
      </c>
    </row>
    <row r="102" spans="1:15" x14ac:dyDescent="0.25">
      <c r="A102" s="195"/>
      <c r="D102" s="429" t="s">
        <v>348</v>
      </c>
      <c r="E102" s="429"/>
      <c r="F102" s="429"/>
      <c r="G102" s="429"/>
      <c r="H102" s="429"/>
      <c r="I102" s="429"/>
      <c r="J102" s="189">
        <f>INDEX('Table 4.1-ShipDays'!B$5:B$17,(MATCH(D102:D102,'Table 4.1-ShipDays'!A$5:A$17,0)))</f>
        <v>0</v>
      </c>
      <c r="K102" s="189">
        <f t="shared" si="0"/>
        <v>1480</v>
      </c>
      <c r="L102" s="232">
        <f t="shared" si="1"/>
        <v>0</v>
      </c>
    </row>
    <row r="103" spans="1:15" x14ac:dyDescent="0.25">
      <c r="A103" s="195"/>
      <c r="D103" s="429" t="s">
        <v>351</v>
      </c>
      <c r="E103" s="429"/>
      <c r="F103" s="429"/>
      <c r="G103" s="429"/>
      <c r="H103" s="429"/>
      <c r="I103" s="429"/>
      <c r="J103" s="189">
        <f>INDEX('Table 4.1-ShipDays'!B$5:B$17,(MATCH(D103:D103,'Table 4.1-ShipDays'!A$5:A$17,0)))</f>
        <v>0</v>
      </c>
      <c r="K103" s="189">
        <f t="shared" si="0"/>
        <v>1480</v>
      </c>
      <c r="L103" s="232">
        <f t="shared" si="1"/>
        <v>0</v>
      </c>
    </row>
    <row r="104" spans="1:15" x14ac:dyDescent="0.25">
      <c r="A104" s="195"/>
      <c r="D104" s="429" t="s">
        <v>339</v>
      </c>
      <c r="E104" s="429"/>
      <c r="F104" s="429"/>
      <c r="G104" s="429"/>
      <c r="H104" s="429"/>
      <c r="I104" s="429"/>
      <c r="J104" s="189">
        <f>INDEX('Table 4.1-ShipDays'!B$5:B$17,(MATCH(D104:D104,'Table 4.1-ShipDays'!A$5:A$17,0)))</f>
        <v>0</v>
      </c>
      <c r="K104" s="189">
        <f t="shared" si="0"/>
        <v>1480</v>
      </c>
      <c r="L104" s="232">
        <f t="shared" si="1"/>
        <v>0</v>
      </c>
    </row>
    <row r="105" spans="1:15" x14ac:dyDescent="0.25">
      <c r="A105" s="195"/>
      <c r="D105" s="441"/>
      <c r="E105" s="441"/>
      <c r="F105" s="441"/>
      <c r="G105" s="441"/>
      <c r="H105" s="441"/>
      <c r="I105" s="441"/>
      <c r="J105" s="233">
        <v>0</v>
      </c>
      <c r="K105" s="189">
        <f t="shared" si="0"/>
        <v>1480</v>
      </c>
      <c r="L105" s="232">
        <f t="shared" si="1"/>
        <v>0</v>
      </c>
    </row>
    <row r="106" spans="1:15" x14ac:dyDescent="0.25">
      <c r="A106" s="195"/>
      <c r="D106" s="441"/>
      <c r="E106" s="441"/>
      <c r="F106" s="441"/>
      <c r="G106" s="441"/>
      <c r="H106" s="441"/>
      <c r="I106" s="441"/>
      <c r="J106" s="233">
        <v>0</v>
      </c>
      <c r="K106" s="189">
        <f t="shared" si="0"/>
        <v>1480</v>
      </c>
      <c r="L106" s="232">
        <f t="shared" si="1"/>
        <v>0</v>
      </c>
    </row>
    <row r="107" spans="1:15" x14ac:dyDescent="0.25">
      <c r="A107" s="195"/>
      <c r="D107" s="188"/>
      <c r="E107" s="188"/>
      <c r="F107" s="188"/>
      <c r="G107" s="188"/>
      <c r="H107" s="188"/>
      <c r="I107" s="188"/>
      <c r="J107" s="202"/>
      <c r="K107" s="234"/>
      <c r="L107" s="79"/>
      <c r="M107" s="79"/>
    </row>
    <row r="108" spans="1:15" x14ac:dyDescent="0.25">
      <c r="A108" s="195"/>
      <c r="B108" s="219"/>
      <c r="C108" s="439" t="str">
        <f>C84</f>
        <v>RV BOUNTY</v>
      </c>
      <c r="D108" s="439"/>
      <c r="E108" s="439"/>
      <c r="F108" s="439"/>
      <c r="G108" s="439"/>
      <c r="H108" s="439"/>
      <c r="I108" s="439"/>
      <c r="J108" s="176" t="s">
        <v>340</v>
      </c>
      <c r="K108" s="176" t="s">
        <v>341</v>
      </c>
      <c r="L108" s="230" t="s">
        <v>385</v>
      </c>
    </row>
    <row r="109" spans="1:15" x14ac:dyDescent="0.25">
      <c r="A109" s="195"/>
      <c r="B109" s="219"/>
      <c r="C109" s="231"/>
      <c r="D109" s="429" t="s">
        <v>347</v>
      </c>
      <c r="E109" s="429"/>
      <c r="F109" s="429"/>
      <c r="G109" s="429"/>
      <c r="H109" s="429"/>
      <c r="I109" s="429"/>
      <c r="J109" s="189">
        <f>INDEX('Table 4.1-ShipDays'!B$5:B$17,(MATCH(D109:D109,'Table 4.1-ShipDays'!A$5:A$17,0)))</f>
        <v>0</v>
      </c>
      <c r="K109" s="189">
        <f t="shared" ref="K109:K122" si="2">INDEX(I$83:I$85,(MATCH($C$92,C$83:C$85,0)))</f>
        <v>1480</v>
      </c>
      <c r="L109" s="232">
        <f t="shared" ref="L109:L122" si="3">J109*K109</f>
        <v>0</v>
      </c>
    </row>
    <row r="110" spans="1:15" x14ac:dyDescent="0.25">
      <c r="A110" s="195"/>
      <c r="B110" s="219"/>
      <c r="C110" s="231"/>
      <c r="D110" s="429" t="s">
        <v>244</v>
      </c>
      <c r="E110" s="429"/>
      <c r="F110" s="429"/>
      <c r="G110" s="429"/>
      <c r="H110" s="429"/>
      <c r="I110" s="429"/>
      <c r="J110" s="189">
        <f>INDEX('Table 4.1-ShipDays'!B$5:B$17,(MATCH(D110:D110,'Table 4.1-ShipDays'!A$5:A$17,0)))</f>
        <v>50</v>
      </c>
      <c r="K110" s="189">
        <f t="shared" si="2"/>
        <v>1480</v>
      </c>
      <c r="L110" s="232">
        <f t="shared" si="3"/>
        <v>74000</v>
      </c>
    </row>
    <row r="111" spans="1:15" x14ac:dyDescent="0.25">
      <c r="A111" s="195"/>
      <c r="B111" s="219"/>
      <c r="C111" s="231"/>
      <c r="D111" s="429" t="s">
        <v>245</v>
      </c>
      <c r="E111" s="429"/>
      <c r="F111" s="429"/>
      <c r="G111" s="429"/>
      <c r="H111" s="429"/>
      <c r="I111" s="429"/>
      <c r="J111" s="189">
        <f>INDEX('Table 4.1-ShipDays'!B$5:B$17,(MATCH(D111:D111,'Table 4.1-ShipDays'!A$5:A$17,0)))</f>
        <v>25</v>
      </c>
      <c r="K111" s="189">
        <f t="shared" si="2"/>
        <v>1480</v>
      </c>
      <c r="L111" s="232">
        <f t="shared" si="3"/>
        <v>37000</v>
      </c>
    </row>
    <row r="112" spans="1:15" x14ac:dyDescent="0.25">
      <c r="A112" s="195"/>
      <c r="B112" s="219"/>
      <c r="C112" s="231"/>
      <c r="D112" s="429" t="s">
        <v>337</v>
      </c>
      <c r="E112" s="429"/>
      <c r="F112" s="429"/>
      <c r="G112" s="429"/>
      <c r="H112" s="429"/>
      <c r="I112" s="429"/>
      <c r="J112" s="189">
        <f>INDEX('Table 4.1-ShipDays'!B$5:B$17,(MATCH(D112:D112,'Table 4.1-ShipDays'!A$5:A$17,0)))</f>
        <v>0</v>
      </c>
      <c r="K112" s="189">
        <f t="shared" si="2"/>
        <v>1480</v>
      </c>
      <c r="L112" s="232">
        <f t="shared" si="3"/>
        <v>0</v>
      </c>
    </row>
    <row r="113" spans="1:15" x14ac:dyDescent="0.25">
      <c r="A113" s="195"/>
      <c r="B113" s="219"/>
      <c r="C113" s="231"/>
      <c r="D113" s="429" t="s">
        <v>338</v>
      </c>
      <c r="E113" s="429"/>
      <c r="F113" s="429"/>
      <c r="G113" s="429"/>
      <c r="H113" s="429"/>
      <c r="I113" s="429"/>
      <c r="J113" s="189">
        <f>INDEX('Table 4.1-ShipDays'!B$5:B$17,(MATCH(D113:D113,'Table 4.1-ShipDays'!A$5:A$17,0)))</f>
        <v>10</v>
      </c>
      <c r="K113" s="189">
        <f t="shared" si="2"/>
        <v>1480</v>
      </c>
      <c r="L113" s="232">
        <f t="shared" si="3"/>
        <v>14800</v>
      </c>
    </row>
    <row r="114" spans="1:15" x14ac:dyDescent="0.25">
      <c r="A114" s="195"/>
      <c r="B114" s="219"/>
      <c r="C114" s="231"/>
      <c r="D114" s="429" t="s">
        <v>349</v>
      </c>
      <c r="E114" s="429"/>
      <c r="F114" s="429"/>
      <c r="G114" s="429"/>
      <c r="H114" s="429"/>
      <c r="I114" s="429"/>
      <c r="J114" s="189">
        <f>INDEX('Table 4.1-ShipDays'!B$5:B$17,(MATCH(D114:D114,'Table 4.1-ShipDays'!A$5:A$17,0)))</f>
        <v>0</v>
      </c>
      <c r="K114" s="189">
        <f t="shared" si="2"/>
        <v>1480</v>
      </c>
      <c r="L114" s="232">
        <f t="shared" si="3"/>
        <v>0</v>
      </c>
    </row>
    <row r="115" spans="1:15" x14ac:dyDescent="0.25">
      <c r="A115" s="195"/>
      <c r="D115" s="429" t="s">
        <v>353</v>
      </c>
      <c r="E115" s="429"/>
      <c r="F115" s="429"/>
      <c r="G115" s="429"/>
      <c r="H115" s="429"/>
      <c r="I115" s="429"/>
      <c r="J115" s="189">
        <f>INDEX('Table 4.1-ShipDays'!B$5:B$17,(MATCH(D115:D115,'Table 4.1-ShipDays'!A$5:A$17,0)))</f>
        <v>0</v>
      </c>
      <c r="K115" s="189">
        <f t="shared" si="2"/>
        <v>1480</v>
      </c>
      <c r="L115" s="232">
        <f t="shared" si="3"/>
        <v>0</v>
      </c>
    </row>
    <row r="116" spans="1:15" x14ac:dyDescent="0.25">
      <c r="A116" s="195"/>
      <c r="D116" s="429" t="s">
        <v>352</v>
      </c>
      <c r="E116" s="429"/>
      <c r="F116" s="429"/>
      <c r="G116" s="429"/>
      <c r="H116" s="429"/>
      <c r="I116" s="429"/>
      <c r="J116" s="189">
        <f>INDEX('Table 4.1-ShipDays'!B$5:B$17,(MATCH(D116:D116,'Table 4.1-ShipDays'!A$5:A$17,0)))</f>
        <v>0</v>
      </c>
      <c r="K116" s="189">
        <f t="shared" si="2"/>
        <v>1480</v>
      </c>
      <c r="L116" s="232">
        <f t="shared" si="3"/>
        <v>0</v>
      </c>
      <c r="O116" s="137"/>
    </row>
    <row r="117" spans="1:15" x14ac:dyDescent="0.25">
      <c r="A117" s="195"/>
      <c r="D117" s="429" t="s">
        <v>350</v>
      </c>
      <c r="E117" s="429"/>
      <c r="F117" s="429"/>
      <c r="G117" s="429"/>
      <c r="H117" s="429"/>
      <c r="I117" s="429"/>
      <c r="J117" s="189">
        <f>INDEX('Table 4.1-ShipDays'!B$5:B$17,(MATCH(D117:D117,'Table 4.1-ShipDays'!A$5:A$17,0)))</f>
        <v>0</v>
      </c>
      <c r="K117" s="189">
        <f t="shared" si="2"/>
        <v>1480</v>
      </c>
      <c r="L117" s="232">
        <f t="shared" si="3"/>
        <v>0</v>
      </c>
    </row>
    <row r="118" spans="1:15" x14ac:dyDescent="0.25">
      <c r="A118" s="195"/>
      <c r="D118" s="429" t="s">
        <v>348</v>
      </c>
      <c r="E118" s="429"/>
      <c r="F118" s="429"/>
      <c r="G118" s="429"/>
      <c r="H118" s="429"/>
      <c r="I118" s="429"/>
      <c r="J118" s="189">
        <f>INDEX('Table 4.1-ShipDays'!B$5:B$17,(MATCH(D118:D118,'Table 4.1-ShipDays'!A$5:A$17,0)))</f>
        <v>0</v>
      </c>
      <c r="K118" s="189">
        <f t="shared" si="2"/>
        <v>1480</v>
      </c>
      <c r="L118" s="232">
        <f t="shared" si="3"/>
        <v>0</v>
      </c>
    </row>
    <row r="119" spans="1:15" x14ac:dyDescent="0.25">
      <c r="A119" s="195"/>
      <c r="D119" s="429" t="s">
        <v>351</v>
      </c>
      <c r="E119" s="429"/>
      <c r="F119" s="429"/>
      <c r="G119" s="429"/>
      <c r="H119" s="429"/>
      <c r="I119" s="429"/>
      <c r="J119" s="189">
        <f>INDEX('Table 4.1-ShipDays'!B$5:B$17,(MATCH(D119:D119,'Table 4.1-ShipDays'!A$5:A$17,0)))</f>
        <v>0</v>
      </c>
      <c r="K119" s="189">
        <f t="shared" si="2"/>
        <v>1480</v>
      </c>
      <c r="L119" s="232">
        <f t="shared" si="3"/>
        <v>0</v>
      </c>
    </row>
    <row r="120" spans="1:15" x14ac:dyDescent="0.25">
      <c r="A120" s="195"/>
      <c r="D120" s="429" t="s">
        <v>339</v>
      </c>
      <c r="E120" s="429"/>
      <c r="F120" s="429"/>
      <c r="G120" s="429"/>
      <c r="H120" s="429"/>
      <c r="I120" s="429"/>
      <c r="J120" s="189">
        <f>INDEX('Table 4.1-ShipDays'!B$5:B$17,(MATCH(D120:D120,'Table 4.1-ShipDays'!A$5:A$17,0)))</f>
        <v>0</v>
      </c>
      <c r="K120" s="189">
        <f t="shared" si="2"/>
        <v>1480</v>
      </c>
      <c r="L120" s="232">
        <f t="shared" si="3"/>
        <v>0</v>
      </c>
    </row>
    <row r="121" spans="1:15" x14ac:dyDescent="0.25">
      <c r="A121" s="195"/>
      <c r="D121" s="441"/>
      <c r="E121" s="441"/>
      <c r="F121" s="441"/>
      <c r="G121" s="441"/>
      <c r="H121" s="441"/>
      <c r="I121" s="441"/>
      <c r="J121" s="233">
        <v>0</v>
      </c>
      <c r="K121" s="189">
        <f t="shared" si="2"/>
        <v>1480</v>
      </c>
      <c r="L121" s="232">
        <f t="shared" si="3"/>
        <v>0</v>
      </c>
    </row>
    <row r="122" spans="1:15" x14ac:dyDescent="0.25">
      <c r="A122" s="195"/>
      <c r="D122" s="441"/>
      <c r="E122" s="441"/>
      <c r="F122" s="441"/>
      <c r="G122" s="441"/>
      <c r="H122" s="441"/>
      <c r="I122" s="441"/>
      <c r="J122" s="233">
        <v>0</v>
      </c>
      <c r="K122" s="189">
        <f t="shared" si="2"/>
        <v>1480</v>
      </c>
      <c r="L122" s="232">
        <f t="shared" si="3"/>
        <v>0</v>
      </c>
    </row>
    <row r="123" spans="1:15" x14ac:dyDescent="0.25">
      <c r="A123" s="195"/>
      <c r="D123" s="235"/>
      <c r="E123" s="235"/>
      <c r="F123" s="235"/>
      <c r="G123" s="235"/>
      <c r="H123" s="235"/>
      <c r="I123" s="236"/>
      <c r="L123" s="79"/>
      <c r="M123" s="79"/>
    </row>
    <row r="124" spans="1:15" x14ac:dyDescent="0.25">
      <c r="A124" s="195"/>
      <c r="B124" s="219"/>
      <c r="C124" s="439" t="str">
        <f>C85</f>
        <v>RV PEQUOD</v>
      </c>
      <c r="D124" s="439"/>
      <c r="E124" s="439"/>
      <c r="F124" s="439"/>
      <c r="G124" s="439"/>
      <c r="H124" s="439"/>
      <c r="I124" s="439"/>
      <c r="J124" s="176" t="s">
        <v>340</v>
      </c>
      <c r="K124" s="176" t="s">
        <v>341</v>
      </c>
      <c r="L124" s="230" t="s">
        <v>385</v>
      </c>
    </row>
    <row r="125" spans="1:15" x14ac:dyDescent="0.25">
      <c r="A125" s="195"/>
      <c r="B125" s="219"/>
      <c r="C125" s="231"/>
      <c r="D125" s="442" t="s">
        <v>347</v>
      </c>
      <c r="E125" s="443"/>
      <c r="F125" s="443"/>
      <c r="G125" s="443"/>
      <c r="H125" s="443"/>
      <c r="I125" s="444"/>
      <c r="J125" s="189">
        <f>INDEX('Table 4.1-ShipDays'!B$5:B$17,(MATCH(D125:D125,'Table 4.1-ShipDays'!A$5:A$17,0)))</f>
        <v>0</v>
      </c>
      <c r="K125" s="189">
        <f t="shared" ref="K125:K138" si="4">INDEX(I$83:I$85,(MATCH($C$92,C$83:C$85,0)))</f>
        <v>1480</v>
      </c>
      <c r="L125" s="232">
        <f t="shared" ref="L125:L138" si="5">J125*K125</f>
        <v>0</v>
      </c>
    </row>
    <row r="126" spans="1:15" x14ac:dyDescent="0.25">
      <c r="A126" s="195"/>
      <c r="B126" s="219"/>
      <c r="C126" s="231"/>
      <c r="D126" s="442" t="s">
        <v>244</v>
      </c>
      <c r="E126" s="443"/>
      <c r="F126" s="443"/>
      <c r="G126" s="443"/>
      <c r="H126" s="443"/>
      <c r="I126" s="444"/>
      <c r="J126" s="189">
        <f>INDEX('Table 4.1-ShipDays'!B$5:B$17,(MATCH(D126:D126,'Table 4.1-ShipDays'!A$5:A$17,0)))</f>
        <v>50</v>
      </c>
      <c r="K126" s="189">
        <f t="shared" si="4"/>
        <v>1480</v>
      </c>
      <c r="L126" s="232">
        <f t="shared" si="5"/>
        <v>74000</v>
      </c>
    </row>
    <row r="127" spans="1:15" x14ac:dyDescent="0.25">
      <c r="A127" s="195"/>
      <c r="B127" s="219"/>
      <c r="C127" s="231"/>
      <c r="D127" s="442" t="s">
        <v>245</v>
      </c>
      <c r="E127" s="443"/>
      <c r="F127" s="443"/>
      <c r="G127" s="443"/>
      <c r="H127" s="443"/>
      <c r="I127" s="444"/>
      <c r="J127" s="189">
        <f>INDEX('Table 4.1-ShipDays'!B$5:B$17,(MATCH(D127:D127,'Table 4.1-ShipDays'!A$5:A$17,0)))</f>
        <v>25</v>
      </c>
      <c r="K127" s="189">
        <f t="shared" si="4"/>
        <v>1480</v>
      </c>
      <c r="L127" s="232">
        <f t="shared" si="5"/>
        <v>37000</v>
      </c>
    </row>
    <row r="128" spans="1:15" x14ac:dyDescent="0.25">
      <c r="A128" s="195"/>
      <c r="B128" s="219"/>
      <c r="C128" s="231"/>
      <c r="D128" s="442" t="s">
        <v>337</v>
      </c>
      <c r="E128" s="443"/>
      <c r="F128" s="443"/>
      <c r="G128" s="443"/>
      <c r="H128" s="443"/>
      <c r="I128" s="444"/>
      <c r="J128" s="189">
        <f>INDEX('Table 4.1-ShipDays'!B$5:B$17,(MATCH(D128:D128,'Table 4.1-ShipDays'!A$5:A$17,0)))</f>
        <v>0</v>
      </c>
      <c r="K128" s="189">
        <f t="shared" si="4"/>
        <v>1480</v>
      </c>
      <c r="L128" s="232">
        <f t="shared" si="5"/>
        <v>0</v>
      </c>
    </row>
    <row r="129" spans="1:15" x14ac:dyDescent="0.25">
      <c r="A129" s="195"/>
      <c r="B129" s="219"/>
      <c r="C129" s="231"/>
      <c r="D129" s="442" t="s">
        <v>338</v>
      </c>
      <c r="E129" s="443"/>
      <c r="F129" s="443"/>
      <c r="G129" s="443"/>
      <c r="H129" s="443"/>
      <c r="I129" s="444"/>
      <c r="J129" s="189">
        <f>INDEX('Table 4.1-ShipDays'!B$5:B$17,(MATCH(D129:D129,'Table 4.1-ShipDays'!A$5:A$17,0)))</f>
        <v>10</v>
      </c>
      <c r="K129" s="189">
        <f t="shared" si="4"/>
        <v>1480</v>
      </c>
      <c r="L129" s="232">
        <f t="shared" si="5"/>
        <v>14800</v>
      </c>
    </row>
    <row r="130" spans="1:15" x14ac:dyDescent="0.25">
      <c r="A130" s="195"/>
      <c r="B130" s="219"/>
      <c r="C130" s="231"/>
      <c r="D130" s="442" t="s">
        <v>349</v>
      </c>
      <c r="E130" s="443"/>
      <c r="F130" s="443"/>
      <c r="G130" s="443"/>
      <c r="H130" s="443"/>
      <c r="I130" s="444"/>
      <c r="J130" s="189">
        <f>INDEX('Table 4.1-ShipDays'!B$5:B$17,(MATCH(D130:D130,'Table 4.1-ShipDays'!A$5:A$17,0)))</f>
        <v>0</v>
      </c>
      <c r="K130" s="189">
        <f t="shared" si="4"/>
        <v>1480</v>
      </c>
      <c r="L130" s="232">
        <f t="shared" si="5"/>
        <v>0</v>
      </c>
    </row>
    <row r="131" spans="1:15" x14ac:dyDescent="0.25">
      <c r="A131" s="195"/>
      <c r="D131" s="442" t="s">
        <v>353</v>
      </c>
      <c r="E131" s="443"/>
      <c r="F131" s="443"/>
      <c r="G131" s="443"/>
      <c r="H131" s="443"/>
      <c r="I131" s="444"/>
      <c r="J131" s="189">
        <f>INDEX('Table 4.1-ShipDays'!B$5:B$17,(MATCH(D131:D131,'Table 4.1-ShipDays'!A$5:A$17,0)))</f>
        <v>0</v>
      </c>
      <c r="K131" s="189">
        <f t="shared" si="4"/>
        <v>1480</v>
      </c>
      <c r="L131" s="232">
        <f t="shared" si="5"/>
        <v>0</v>
      </c>
    </row>
    <row r="132" spans="1:15" x14ac:dyDescent="0.25">
      <c r="A132" s="195"/>
      <c r="D132" s="442" t="s">
        <v>352</v>
      </c>
      <c r="E132" s="443"/>
      <c r="F132" s="443"/>
      <c r="G132" s="443"/>
      <c r="H132" s="443"/>
      <c r="I132" s="444"/>
      <c r="J132" s="189">
        <f>INDEX('Table 4.1-ShipDays'!B$5:B$17,(MATCH(D132:D132,'Table 4.1-ShipDays'!A$5:A$17,0)))</f>
        <v>0</v>
      </c>
      <c r="K132" s="189">
        <f t="shared" si="4"/>
        <v>1480</v>
      </c>
      <c r="L132" s="232">
        <f t="shared" si="5"/>
        <v>0</v>
      </c>
      <c r="O132" s="137"/>
    </row>
    <row r="133" spans="1:15" x14ac:dyDescent="0.25">
      <c r="A133" s="195"/>
      <c r="D133" s="442" t="s">
        <v>350</v>
      </c>
      <c r="E133" s="443"/>
      <c r="F133" s="443"/>
      <c r="G133" s="443"/>
      <c r="H133" s="443"/>
      <c r="I133" s="444"/>
      <c r="J133" s="189">
        <f>INDEX('Table 4.1-ShipDays'!B$5:B$17,(MATCH(D133:D133,'Table 4.1-ShipDays'!A$5:A$17,0)))</f>
        <v>0</v>
      </c>
      <c r="K133" s="189">
        <f t="shared" si="4"/>
        <v>1480</v>
      </c>
      <c r="L133" s="232">
        <f t="shared" si="5"/>
        <v>0</v>
      </c>
    </row>
    <row r="134" spans="1:15" x14ac:dyDescent="0.25">
      <c r="A134" s="195"/>
      <c r="D134" s="442" t="s">
        <v>348</v>
      </c>
      <c r="E134" s="443"/>
      <c r="F134" s="443"/>
      <c r="G134" s="443"/>
      <c r="H134" s="443"/>
      <c r="I134" s="444"/>
      <c r="J134" s="189">
        <f>INDEX('Table 4.1-ShipDays'!B$5:B$17,(MATCH(D134:D134,'Table 4.1-ShipDays'!A$5:A$17,0)))</f>
        <v>0</v>
      </c>
      <c r="K134" s="189">
        <f t="shared" si="4"/>
        <v>1480</v>
      </c>
      <c r="L134" s="232">
        <f t="shared" si="5"/>
        <v>0</v>
      </c>
    </row>
    <row r="135" spans="1:15" x14ac:dyDescent="0.25">
      <c r="A135" s="195"/>
      <c r="D135" s="442" t="s">
        <v>351</v>
      </c>
      <c r="E135" s="443"/>
      <c r="F135" s="443"/>
      <c r="G135" s="443"/>
      <c r="H135" s="443"/>
      <c r="I135" s="444"/>
      <c r="J135" s="189">
        <f>INDEX('Table 4.1-ShipDays'!B$5:B$17,(MATCH(D135:D135,'Table 4.1-ShipDays'!A$5:A$17,0)))</f>
        <v>0</v>
      </c>
      <c r="K135" s="189">
        <f t="shared" si="4"/>
        <v>1480</v>
      </c>
      <c r="L135" s="232">
        <f t="shared" si="5"/>
        <v>0</v>
      </c>
    </row>
    <row r="136" spans="1:15" x14ac:dyDescent="0.25">
      <c r="A136" s="195"/>
      <c r="D136" s="442" t="s">
        <v>339</v>
      </c>
      <c r="E136" s="443"/>
      <c r="F136" s="443"/>
      <c r="G136" s="443"/>
      <c r="H136" s="443"/>
      <c r="I136" s="444"/>
      <c r="J136" s="189">
        <f>INDEX('Table 4.1-ShipDays'!B$5:B$17,(MATCH(D136:D136,'Table 4.1-ShipDays'!A$5:A$17,0)))</f>
        <v>0</v>
      </c>
      <c r="K136" s="189">
        <f t="shared" si="4"/>
        <v>1480</v>
      </c>
      <c r="L136" s="232">
        <f t="shared" si="5"/>
        <v>0</v>
      </c>
    </row>
    <row r="137" spans="1:15" x14ac:dyDescent="0.25">
      <c r="A137" s="195"/>
      <c r="D137" s="451"/>
      <c r="E137" s="452"/>
      <c r="F137" s="452"/>
      <c r="G137" s="452"/>
      <c r="H137" s="452"/>
      <c r="I137" s="453"/>
      <c r="J137" s="233">
        <v>0</v>
      </c>
      <c r="K137" s="189">
        <f t="shared" si="4"/>
        <v>1480</v>
      </c>
      <c r="L137" s="232">
        <f t="shared" si="5"/>
        <v>0</v>
      </c>
    </row>
    <row r="138" spans="1:15" x14ac:dyDescent="0.25">
      <c r="A138" s="195"/>
      <c r="D138" s="451"/>
      <c r="E138" s="452"/>
      <c r="F138" s="452"/>
      <c r="G138" s="452"/>
      <c r="H138" s="452"/>
      <c r="I138" s="453"/>
      <c r="J138" s="233">
        <v>0</v>
      </c>
      <c r="K138" s="189">
        <f t="shared" si="4"/>
        <v>1480</v>
      </c>
      <c r="L138" s="232">
        <f t="shared" si="5"/>
        <v>0</v>
      </c>
    </row>
    <row r="139" spans="1:15" x14ac:dyDescent="0.25">
      <c r="A139" s="195"/>
      <c r="B139" s="207"/>
      <c r="C139" s="207"/>
      <c r="D139" s="454" t="s">
        <v>319</v>
      </c>
      <c r="E139" s="454"/>
      <c r="F139" s="454"/>
      <c r="G139" s="454"/>
      <c r="H139" s="454"/>
      <c r="I139" s="454"/>
      <c r="J139" s="454"/>
      <c r="K139" s="454"/>
      <c r="L139" s="445">
        <f>-SUM(L93:L138)</f>
        <v>-377400</v>
      </c>
      <c r="M139" s="446"/>
    </row>
    <row r="140" spans="1:15" x14ac:dyDescent="0.25">
      <c r="A140" s="195"/>
      <c r="J140" s="205"/>
      <c r="K140" s="237"/>
      <c r="L140" s="205"/>
      <c r="M140" s="205"/>
    </row>
    <row r="141" spans="1:15" x14ac:dyDescent="0.25">
      <c r="A141" s="195"/>
      <c r="B141" s="177" t="s">
        <v>149</v>
      </c>
      <c r="C141" s="177" t="s">
        <v>384</v>
      </c>
      <c r="N141" s="30"/>
    </row>
    <row r="142" spans="1:15" x14ac:dyDescent="0.25">
      <c r="A142" s="195"/>
      <c r="C142" s="177" t="s">
        <v>336</v>
      </c>
      <c r="D142" s="177" t="s">
        <v>308</v>
      </c>
    </row>
    <row r="143" spans="1:15" x14ac:dyDescent="0.25">
      <c r="A143" s="195"/>
      <c r="C143" s="447"/>
      <c r="D143" s="447"/>
      <c r="E143" s="447"/>
      <c r="F143" s="447"/>
      <c r="G143" s="447"/>
      <c r="H143" s="238" t="s">
        <v>356</v>
      </c>
      <c r="I143" s="239" t="s">
        <v>434</v>
      </c>
      <c r="J143" s="448" t="s">
        <v>357</v>
      </c>
      <c r="K143" s="448"/>
      <c r="L143" s="239" t="s">
        <v>385</v>
      </c>
      <c r="M143" s="176"/>
    </row>
    <row r="144" spans="1:15" ht="12.75" customHeight="1" x14ac:dyDescent="0.25">
      <c r="A144" s="195"/>
      <c r="C144" s="449" t="str">
        <f>'Table 4.1-ShipDays'!$B$4</f>
        <v>RV MINNOW</v>
      </c>
      <c r="D144" s="449"/>
      <c r="E144" s="449"/>
      <c r="F144" s="449"/>
      <c r="G144" s="449"/>
      <c r="H144" s="197">
        <f>INDEX('Table 4.1-ShipDays'!$A$4:$D$17, MATCH("NSF",'Table 4.1-ShipDays'!$A$4:$A$17,0),MATCH(C144,'Table 4.1-ShipDays'!$A$4:$D$4,0))</f>
        <v>10</v>
      </c>
      <c r="I144" s="198" t="s">
        <v>435</v>
      </c>
      <c r="J144" s="450">
        <f>IF(I144="Ku",300,IF(I144="C",400,0))</f>
        <v>300</v>
      </c>
      <c r="K144" s="450"/>
      <c r="L144" s="240">
        <f>-H144*J144</f>
        <v>-3000</v>
      </c>
      <c r="M144" s="88"/>
      <c r="N144" s="186"/>
    </row>
    <row r="145" spans="1:15" ht="12" customHeight="1" x14ac:dyDescent="0.25">
      <c r="A145" s="195"/>
      <c r="C145" s="449" t="str">
        <f>'Table 4.1-ShipDays'!$C$4</f>
        <v>RV BOUNTY</v>
      </c>
      <c r="D145" s="449"/>
      <c r="E145" s="449"/>
      <c r="F145" s="449"/>
      <c r="G145" s="449"/>
      <c r="H145" s="197">
        <f>INDEX('Table 4.1-ShipDays'!$A$4:$D$17, MATCH("NSF",'Table 4.1-ShipDays'!$A$4:$A$17,0),MATCH(C145,'Table 4.1-ShipDays'!$A$4:$D$4,0))</f>
        <v>100</v>
      </c>
      <c r="I145" s="198" t="s">
        <v>436</v>
      </c>
      <c r="J145" s="450">
        <f>IF(I145="Ku",300,IF(I145="C",400,0))</f>
        <v>400</v>
      </c>
      <c r="K145" s="450"/>
      <c r="L145" s="240">
        <f>-H145*J145</f>
        <v>-40000</v>
      </c>
      <c r="M145" s="88"/>
      <c r="N145" s="186"/>
    </row>
    <row r="146" spans="1:15" ht="12" customHeight="1" x14ac:dyDescent="0.25">
      <c r="A146" s="195"/>
      <c r="C146" s="449" t="str">
        <f>'Table 4.1-ShipDays'!$D$4</f>
        <v>RV PEQUOD</v>
      </c>
      <c r="D146" s="449"/>
      <c r="E146" s="449"/>
      <c r="F146" s="449"/>
      <c r="G146" s="449"/>
      <c r="H146" s="197">
        <f>INDEX('Table 4.1-ShipDays'!$A$4:$D$17, MATCH("NSF",'Table 4.1-ShipDays'!$A$4:$A$17,0),MATCH(C146,'Table 4.1-ShipDays'!$A$4:$D$4,0))</f>
        <v>100</v>
      </c>
      <c r="I146" s="198" t="s">
        <v>436</v>
      </c>
      <c r="J146" s="450">
        <f>IF(I146="Ku",300,IF(I146="C",400,0))</f>
        <v>400</v>
      </c>
      <c r="K146" s="450"/>
      <c r="L146" s="240">
        <f>-H146*J146</f>
        <v>-40000</v>
      </c>
      <c r="M146" s="88"/>
      <c r="N146" s="186"/>
    </row>
    <row r="147" spans="1:15" ht="12" customHeight="1" x14ac:dyDescent="0.25">
      <c r="A147" s="195"/>
      <c r="C147" s="181" t="s">
        <v>130</v>
      </c>
      <c r="D147" s="457" t="s">
        <v>442</v>
      </c>
      <c r="E147" s="457"/>
      <c r="F147" s="457"/>
      <c r="G147" s="457"/>
      <c r="H147" s="457"/>
      <c r="I147" s="457"/>
      <c r="J147" s="458">
        <f>L73</f>
        <v>0.17</v>
      </c>
      <c r="K147" s="459"/>
      <c r="L147" s="241">
        <f>J147*SUM(L144:M146)</f>
        <v>-14110.000000000002</v>
      </c>
      <c r="M147" s="242"/>
      <c r="N147" s="186"/>
    </row>
    <row r="148" spans="1:15" x14ac:dyDescent="0.25">
      <c r="A148" s="195"/>
      <c r="B148" s="207"/>
      <c r="C148" s="207"/>
      <c r="D148" s="207"/>
      <c r="E148" s="454" t="s">
        <v>443</v>
      </c>
      <c r="F148" s="446"/>
      <c r="G148" s="446"/>
      <c r="H148" s="446"/>
      <c r="I148" s="446"/>
      <c r="J148" s="446"/>
      <c r="K148" s="446"/>
      <c r="L148" s="463">
        <f>SUM(L144:M147)</f>
        <v>-97110</v>
      </c>
      <c r="M148" s="446"/>
      <c r="N148" s="186"/>
    </row>
    <row r="149" spans="1:15" x14ac:dyDescent="0.25">
      <c r="A149" s="195"/>
      <c r="B149" s="177" t="s">
        <v>48</v>
      </c>
      <c r="C149" s="186" t="s">
        <v>96</v>
      </c>
      <c r="D149" s="186"/>
      <c r="E149" s="186"/>
      <c r="F149" s="186"/>
      <c r="G149" s="186"/>
      <c r="H149" s="186"/>
      <c r="I149" s="186"/>
      <c r="K149" s="243"/>
      <c r="L149" s="243"/>
      <c r="M149" s="243"/>
    </row>
    <row r="150" spans="1:15" ht="34.799999999999997" x14ac:dyDescent="0.25">
      <c r="A150" s="195"/>
      <c r="C150" s="455" t="s">
        <v>67</v>
      </c>
      <c r="D150" s="455"/>
      <c r="E150" s="455"/>
      <c r="F150" s="455"/>
      <c r="G150" s="455"/>
      <c r="H150" s="238" t="s">
        <v>354</v>
      </c>
      <c r="I150" s="460" t="s">
        <v>355</v>
      </c>
      <c r="J150" s="460"/>
      <c r="K150" s="460" t="s">
        <v>21</v>
      </c>
      <c r="L150" s="460"/>
      <c r="M150" s="181"/>
    </row>
    <row r="151" spans="1:15" ht="36.9" customHeight="1" x14ac:dyDescent="0.25">
      <c r="A151" s="195"/>
      <c r="C151" s="456" t="str">
        <f>'Table 4.1-ShipDays'!$B$4</f>
        <v>RV MINNOW</v>
      </c>
      <c r="D151" s="456"/>
      <c r="E151" s="456"/>
      <c r="F151" s="456"/>
      <c r="G151" s="456"/>
      <c r="H151" s="244">
        <v>190</v>
      </c>
      <c r="I151" s="462">
        <v>185</v>
      </c>
      <c r="J151" s="462"/>
      <c r="K151" s="461">
        <v>1000</v>
      </c>
      <c r="L151" s="461"/>
      <c r="M151" s="191"/>
    </row>
    <row r="152" spans="1:15" x14ac:dyDescent="0.25">
      <c r="A152" s="195"/>
      <c r="C152" s="456" t="str">
        <f>'Table 4.1-ShipDays'!$C$4</f>
        <v>RV BOUNTY</v>
      </c>
      <c r="D152" s="456"/>
      <c r="E152" s="456"/>
      <c r="F152" s="456"/>
      <c r="G152" s="456"/>
      <c r="H152" s="244">
        <v>190</v>
      </c>
      <c r="I152" s="462">
        <v>195</v>
      </c>
      <c r="J152" s="462"/>
      <c r="K152" s="461">
        <v>2000</v>
      </c>
      <c r="L152" s="461"/>
      <c r="M152" s="181"/>
    </row>
    <row r="153" spans="1:15" x14ac:dyDescent="0.25">
      <c r="A153" s="195"/>
      <c r="C153" s="456" t="str">
        <f>'Table 4.1-ShipDays'!$D$4</f>
        <v>RV PEQUOD</v>
      </c>
      <c r="D153" s="456"/>
      <c r="E153" s="456"/>
      <c r="F153" s="456"/>
      <c r="G153" s="456"/>
      <c r="H153" s="244">
        <v>120</v>
      </c>
      <c r="I153" s="462">
        <v>120</v>
      </c>
      <c r="J153" s="462"/>
      <c r="K153" s="461">
        <v>2500</v>
      </c>
      <c r="L153" s="461"/>
      <c r="M153" s="181"/>
    </row>
    <row r="154" spans="1:15" ht="23.4" x14ac:dyDescent="0.25">
      <c r="A154" s="195"/>
      <c r="C154" s="460" t="s">
        <v>67</v>
      </c>
      <c r="D154" s="460"/>
      <c r="E154" s="460"/>
      <c r="F154" s="460"/>
      <c r="G154" s="460"/>
      <c r="H154" s="238" t="s">
        <v>43</v>
      </c>
      <c r="I154" s="238" t="s">
        <v>434</v>
      </c>
      <c r="J154" s="238" t="s">
        <v>279</v>
      </c>
      <c r="K154" s="245" t="s">
        <v>280</v>
      </c>
      <c r="L154" s="238" t="s">
        <v>12</v>
      </c>
      <c r="M154" s="181"/>
    </row>
    <row r="155" spans="1:15" ht="38.1" customHeight="1" x14ac:dyDescent="0.25">
      <c r="A155" s="195"/>
      <c r="C155" s="456" t="str">
        <f>C151</f>
        <v>RV MINNOW</v>
      </c>
      <c r="D155" s="456"/>
      <c r="E155" s="456"/>
      <c r="F155" s="456"/>
      <c r="G155" s="456"/>
      <c r="H155" s="246">
        <f>(I151-H151)*K151</f>
        <v>-5000</v>
      </c>
      <c r="I155" s="247" t="str">
        <f>INDEX(I144:I146,MATCH(C155,C144:C146,0))</f>
        <v>Ku</v>
      </c>
      <c r="J155" s="248">
        <f>IF(I155="Ku",300,IF(I155="C",400,0))*-(I151-H151)</f>
        <v>1500</v>
      </c>
      <c r="K155" s="249">
        <f>J155*$J$147</f>
        <v>255.00000000000003</v>
      </c>
      <c r="L155" s="250">
        <f>H155+J155+K155</f>
        <v>-3245</v>
      </c>
      <c r="M155" s="181"/>
    </row>
    <row r="156" spans="1:15" ht="21.9" customHeight="1" x14ac:dyDescent="0.25">
      <c r="A156" s="195"/>
      <c r="C156" s="456" t="str">
        <f>C152</f>
        <v>RV BOUNTY</v>
      </c>
      <c r="D156" s="456"/>
      <c r="E156" s="456"/>
      <c r="F156" s="456"/>
      <c r="G156" s="456"/>
      <c r="H156" s="246">
        <f>(I152-H152)*K152</f>
        <v>10000</v>
      </c>
      <c r="I156" s="247" t="str">
        <f>INDEX(I145:I146,MATCH(C156,C145:C146,0))</f>
        <v>C</v>
      </c>
      <c r="J156" s="248">
        <f>IF(I156="Ku",300,IF(I156="C",400,0))*-(I152-H152)</f>
        <v>-2000</v>
      </c>
      <c r="K156" s="249">
        <f>J156*$J$147</f>
        <v>-340</v>
      </c>
      <c r="L156" s="250">
        <f>H156+J156+K156</f>
        <v>7660</v>
      </c>
      <c r="M156" s="181"/>
      <c r="O156" s="115"/>
    </row>
    <row r="157" spans="1:15" ht="23.1" customHeight="1" x14ac:dyDescent="0.25">
      <c r="A157" s="195"/>
      <c r="C157" s="456" t="str">
        <f>C153</f>
        <v>RV PEQUOD</v>
      </c>
      <c r="D157" s="456"/>
      <c r="E157" s="456"/>
      <c r="F157" s="456"/>
      <c r="G157" s="456"/>
      <c r="H157" s="246">
        <f>(I153-H153)*K153</f>
        <v>0</v>
      </c>
      <c r="I157" s="247" t="str">
        <f>INDEX(I146:I146,MATCH(C157,C146:C146,0))</f>
        <v>C</v>
      </c>
      <c r="J157" s="248">
        <f>IF(I157="Ku",300,IF(I157="C",400,0))*-(I153-H153)</f>
        <v>0</v>
      </c>
      <c r="K157" s="249">
        <f>J157*$J$147</f>
        <v>0</v>
      </c>
      <c r="L157" s="250">
        <f>H157+J157+K157</f>
        <v>0</v>
      </c>
      <c r="M157" s="181"/>
    </row>
    <row r="158" spans="1:15" s="226" customFormat="1" ht="12.75" customHeight="1" x14ac:dyDescent="0.25">
      <c r="A158" s="251"/>
      <c r="B158" s="177"/>
      <c r="C158" s="468" t="s">
        <v>42</v>
      </c>
      <c r="D158" s="468"/>
      <c r="E158" s="468"/>
      <c r="F158" s="468"/>
      <c r="G158" s="468"/>
      <c r="H158" s="468"/>
      <c r="I158" s="468"/>
      <c r="J158" s="468"/>
      <c r="K158" s="468"/>
      <c r="L158" s="468"/>
      <c r="M158" s="253"/>
    </row>
    <row r="159" spans="1:15" ht="12.75" customHeight="1" x14ac:dyDescent="0.25">
      <c r="A159" s="195"/>
      <c r="C159" s="469" t="s">
        <v>444</v>
      </c>
      <c r="D159" s="470"/>
      <c r="E159" s="470"/>
      <c r="F159" s="470"/>
      <c r="G159" s="470"/>
      <c r="H159" s="470"/>
      <c r="I159" s="470"/>
      <c r="J159" s="470"/>
      <c r="K159" s="470"/>
      <c r="L159" s="470"/>
      <c r="M159" s="470"/>
    </row>
    <row r="160" spans="1:15" x14ac:dyDescent="0.25">
      <c r="A160" s="195"/>
      <c r="B160" s="280"/>
      <c r="C160" s="367"/>
      <c r="D160" s="367"/>
      <c r="E160" s="464" t="s">
        <v>552</v>
      </c>
      <c r="F160" s="465"/>
      <c r="G160" s="465"/>
      <c r="H160" s="465"/>
      <c r="I160" s="465"/>
      <c r="J160" s="465"/>
      <c r="K160" s="465"/>
      <c r="L160" s="466">
        <f>SUM(L155:L157)</f>
        <v>4415</v>
      </c>
      <c r="M160" s="467"/>
    </row>
    <row r="161" spans="1:15" x14ac:dyDescent="0.25">
      <c r="A161" s="195"/>
      <c r="C161" s="186"/>
      <c r="D161" s="186"/>
      <c r="E161" s="186"/>
      <c r="F161" s="186"/>
      <c r="G161" s="186"/>
      <c r="H161" s="186"/>
      <c r="I161" s="186"/>
      <c r="K161" s="243"/>
      <c r="L161" s="243"/>
      <c r="M161" s="243"/>
      <c r="N161" s="254"/>
    </row>
    <row r="162" spans="1:15" ht="12.75" customHeight="1" x14ac:dyDescent="0.25">
      <c r="A162" s="195"/>
      <c r="B162" s="255" t="s">
        <v>382</v>
      </c>
      <c r="C162" s="256" t="s">
        <v>445</v>
      </c>
      <c r="D162" s="257"/>
      <c r="E162" s="257"/>
      <c r="F162" s="257"/>
      <c r="G162" s="257"/>
      <c r="H162" s="257"/>
      <c r="I162" s="257"/>
      <c r="J162" s="226"/>
      <c r="K162" s="258"/>
      <c r="L162" s="259"/>
      <c r="M162" s="260"/>
    </row>
    <row r="163" spans="1:15" ht="12.75" customHeight="1" x14ac:dyDescent="0.25">
      <c r="A163" s="251"/>
      <c r="B163" s="255"/>
      <c r="C163" s="261"/>
      <c r="D163" s="471" t="s">
        <v>446</v>
      </c>
      <c r="E163" s="472"/>
      <c r="F163" s="472"/>
      <c r="G163" s="472"/>
      <c r="H163" s="472"/>
      <c r="I163" s="472"/>
      <c r="J163" s="472"/>
      <c r="K163" s="473"/>
      <c r="L163" s="474">
        <f>L139</f>
        <v>-377400</v>
      </c>
      <c r="M163" s="474"/>
    </row>
    <row r="164" spans="1:15" ht="12.75" customHeight="1" x14ac:dyDescent="0.25">
      <c r="A164" s="251"/>
      <c r="B164" s="255"/>
      <c r="C164" s="261"/>
      <c r="D164" s="471" t="s">
        <v>447</v>
      </c>
      <c r="E164" s="472"/>
      <c r="F164" s="472"/>
      <c r="G164" s="472"/>
      <c r="H164" s="472"/>
      <c r="I164" s="472"/>
      <c r="J164" s="472"/>
      <c r="K164" s="473"/>
      <c r="L164" s="474">
        <f>L148</f>
        <v>-97110</v>
      </c>
      <c r="M164" s="474"/>
    </row>
    <row r="165" spans="1:15" ht="12.75" customHeight="1" x14ac:dyDescent="0.25">
      <c r="A165" s="251"/>
      <c r="B165" s="255"/>
      <c r="C165" s="261"/>
      <c r="D165" s="471" t="s">
        <v>448</v>
      </c>
      <c r="E165" s="472"/>
      <c r="F165" s="472"/>
      <c r="G165" s="472"/>
      <c r="H165" s="472"/>
      <c r="I165" s="472"/>
      <c r="J165" s="472"/>
      <c r="K165" s="473"/>
      <c r="L165" s="474">
        <f>L160</f>
        <v>4415</v>
      </c>
      <c r="M165" s="474"/>
    </row>
    <row r="166" spans="1:15" ht="12.75" customHeight="1" x14ac:dyDescent="0.25">
      <c r="A166" s="251"/>
      <c r="B166" s="368"/>
      <c r="C166" s="207"/>
      <c r="D166" s="207"/>
      <c r="E166" s="280"/>
      <c r="F166" s="280"/>
      <c r="G166" s="280"/>
      <c r="H166" s="280"/>
      <c r="I166" s="280"/>
      <c r="J166" s="280"/>
      <c r="K166" s="369" t="s">
        <v>385</v>
      </c>
      <c r="L166" s="480">
        <f>SUM(L163:M165)</f>
        <v>-470095</v>
      </c>
      <c r="M166" s="480"/>
    </row>
    <row r="167" spans="1:15" ht="12.75" customHeight="1" x14ac:dyDescent="0.25">
      <c r="A167" s="195"/>
      <c r="C167" s="186"/>
      <c r="D167" s="186"/>
      <c r="E167" s="186"/>
      <c r="F167" s="186"/>
      <c r="G167" s="186"/>
      <c r="H167" s="186"/>
      <c r="I167" s="186"/>
      <c r="K167" s="243"/>
      <c r="L167" s="243"/>
      <c r="M167" s="243"/>
    </row>
    <row r="168" spans="1:15" ht="12.75" customHeight="1" x14ac:dyDescent="0.25">
      <c r="A168" s="228" t="s">
        <v>11</v>
      </c>
      <c r="B168" s="481" t="s">
        <v>449</v>
      </c>
      <c r="C168" s="481"/>
      <c r="D168" s="482"/>
      <c r="E168" s="482"/>
      <c r="F168" s="482"/>
      <c r="G168" s="482"/>
      <c r="H168" s="482"/>
      <c r="I168" s="482"/>
      <c r="J168" s="482"/>
      <c r="K168" s="482"/>
      <c r="L168" s="483"/>
      <c r="M168" s="484"/>
    </row>
    <row r="169" spans="1:15" s="229" customFormat="1" ht="13.8" x14ac:dyDescent="0.25">
      <c r="B169" s="263"/>
      <c r="C169" s="264"/>
      <c r="D169" s="476" t="s">
        <v>450</v>
      </c>
      <c r="E169" s="476"/>
      <c r="F169" s="476"/>
      <c r="G169" s="476"/>
      <c r="H169" s="476"/>
      <c r="I169" s="476"/>
      <c r="J169" s="476"/>
      <c r="K169" s="476"/>
      <c r="L169" s="477">
        <f>M80</f>
        <v>1121101.5</v>
      </c>
      <c r="M169" s="449"/>
      <c r="O169" s="87"/>
    </row>
    <row r="170" spans="1:15" s="229" customFormat="1" ht="13.8" x14ac:dyDescent="0.25">
      <c r="A170" s="228"/>
      <c r="B170" s="263"/>
      <c r="C170" s="264"/>
      <c r="D170" s="476" t="s">
        <v>451</v>
      </c>
      <c r="E170" s="476"/>
      <c r="F170" s="476"/>
      <c r="G170" s="476"/>
      <c r="H170" s="476"/>
      <c r="I170" s="476"/>
      <c r="J170" s="476"/>
      <c r="K170" s="476"/>
      <c r="L170" s="477">
        <f>L166</f>
        <v>-470095</v>
      </c>
      <c r="M170" s="449"/>
      <c r="O170" s="87"/>
    </row>
    <row r="171" spans="1:15" s="229" customFormat="1" ht="26.25" customHeight="1" x14ac:dyDescent="0.25">
      <c r="A171" s="228"/>
      <c r="B171" s="475" t="s">
        <v>452</v>
      </c>
      <c r="C171" s="475"/>
      <c r="D171" s="475"/>
      <c r="E171" s="475"/>
      <c r="F171" s="475"/>
      <c r="G171" s="475"/>
      <c r="H171" s="475"/>
      <c r="I171" s="475"/>
      <c r="J171" s="475"/>
      <c r="K171" s="475"/>
      <c r="L171" s="475"/>
      <c r="M171" s="475"/>
      <c r="O171" s="87"/>
    </row>
    <row r="172" spans="1:15" s="229" customFormat="1" ht="13.8" x14ac:dyDescent="0.25">
      <c r="A172" s="357"/>
      <c r="B172" s="478" t="s">
        <v>385</v>
      </c>
      <c r="C172" s="478"/>
      <c r="D172" s="478"/>
      <c r="E172" s="478"/>
      <c r="F172" s="478"/>
      <c r="G172" s="478"/>
      <c r="H172" s="478"/>
      <c r="I172" s="478"/>
      <c r="J172" s="478"/>
      <c r="K172" s="478"/>
      <c r="L172" s="479">
        <f>SUM(L169:M170)</f>
        <v>651006.5</v>
      </c>
      <c r="M172" s="479"/>
      <c r="O172" s="87"/>
    </row>
    <row r="173" spans="1:15" ht="24.9" customHeight="1" x14ac:dyDescent="0.25">
      <c r="A173" s="195"/>
      <c r="C173" s="186"/>
      <c r="D173" s="186"/>
      <c r="E173" s="186"/>
      <c r="F173" s="186"/>
      <c r="G173" s="186"/>
      <c r="H173" s="186"/>
      <c r="I173" s="186"/>
      <c r="K173" s="243"/>
      <c r="L173" s="243"/>
      <c r="M173" s="243"/>
      <c r="N173" s="265"/>
    </row>
    <row r="174" spans="1:15" ht="12.75" customHeight="1" x14ac:dyDescent="0.25">
      <c r="A174" s="195"/>
      <c r="C174" s="186"/>
      <c r="D174" s="186"/>
      <c r="E174" s="186"/>
      <c r="F174" s="186"/>
      <c r="G174" s="186"/>
      <c r="H174" s="186"/>
      <c r="I174" s="186"/>
      <c r="K174" s="243"/>
      <c r="L174" s="243"/>
      <c r="M174" s="243"/>
    </row>
    <row r="175" spans="1:15" ht="12.75" customHeight="1" x14ac:dyDescent="0.25">
      <c r="A175" s="195"/>
      <c r="C175" s="186"/>
      <c r="D175" s="186"/>
      <c r="E175" s="186"/>
      <c r="F175" s="186"/>
      <c r="G175" s="186"/>
      <c r="H175" s="186"/>
      <c r="I175" s="186"/>
      <c r="K175" s="243"/>
      <c r="L175" s="243"/>
      <c r="M175" s="243"/>
    </row>
    <row r="176" spans="1:15" ht="12.75" customHeight="1" x14ac:dyDescent="0.25">
      <c r="A176" s="195"/>
    </row>
    <row r="178" spans="1:1" ht="12.9" customHeight="1" x14ac:dyDescent="0.25"/>
    <row r="179" spans="1:1" hidden="1" x14ac:dyDescent="0.25">
      <c r="A179" s="177" t="s">
        <v>23</v>
      </c>
    </row>
    <row r="180" spans="1:1" hidden="1" x14ac:dyDescent="0.25">
      <c r="A180" s="177" t="s">
        <v>57</v>
      </c>
    </row>
  </sheetData>
  <mergeCells count="188">
    <mergeCell ref="B171:M171"/>
    <mergeCell ref="D169:K169"/>
    <mergeCell ref="L169:M169"/>
    <mergeCell ref="D170:K170"/>
    <mergeCell ref="L170:M170"/>
    <mergeCell ref="B172:K172"/>
    <mergeCell ref="L172:M172"/>
    <mergeCell ref="D164:K164"/>
    <mergeCell ref="L164:M164"/>
    <mergeCell ref="D165:K165"/>
    <mergeCell ref="L165:M165"/>
    <mergeCell ref="L166:M166"/>
    <mergeCell ref="B168:K168"/>
    <mergeCell ref="L168:M168"/>
    <mergeCell ref="E160:K160"/>
    <mergeCell ref="L160:M160"/>
    <mergeCell ref="C158:L158"/>
    <mergeCell ref="C159:M159"/>
    <mergeCell ref="D163:K163"/>
    <mergeCell ref="L163:M163"/>
    <mergeCell ref="C153:G153"/>
    <mergeCell ref="C154:G154"/>
    <mergeCell ref="C155:G155"/>
    <mergeCell ref="C156:G156"/>
    <mergeCell ref="C157:G157"/>
    <mergeCell ref="K153:L153"/>
    <mergeCell ref="I153:J153"/>
    <mergeCell ref="C150:G150"/>
    <mergeCell ref="C151:G151"/>
    <mergeCell ref="C152:G152"/>
    <mergeCell ref="C146:G146"/>
    <mergeCell ref="J146:K146"/>
    <mergeCell ref="D147:I147"/>
    <mergeCell ref="J147:K147"/>
    <mergeCell ref="E148:K148"/>
    <mergeCell ref="K150:L150"/>
    <mergeCell ref="K151:L151"/>
    <mergeCell ref="K152:L152"/>
    <mergeCell ref="I150:J150"/>
    <mergeCell ref="I151:J151"/>
    <mergeCell ref="I152:J152"/>
    <mergeCell ref="L148:M148"/>
    <mergeCell ref="L139:M139"/>
    <mergeCell ref="C143:G143"/>
    <mergeCell ref="J143:K143"/>
    <mergeCell ref="C144:G144"/>
    <mergeCell ref="J144:K144"/>
    <mergeCell ref="C145:G145"/>
    <mergeCell ref="J145:K145"/>
    <mergeCell ref="D134:I134"/>
    <mergeCell ref="D135:I135"/>
    <mergeCell ref="D136:I136"/>
    <mergeCell ref="D137:I137"/>
    <mergeCell ref="D138:I138"/>
    <mergeCell ref="D139:K139"/>
    <mergeCell ref="D128:I128"/>
    <mergeCell ref="D129:I129"/>
    <mergeCell ref="D130:I130"/>
    <mergeCell ref="D131:I131"/>
    <mergeCell ref="D132:I132"/>
    <mergeCell ref="D133:I133"/>
    <mergeCell ref="D121:I121"/>
    <mergeCell ref="D122:I122"/>
    <mergeCell ref="C124:I124"/>
    <mergeCell ref="D125:I125"/>
    <mergeCell ref="D126:I126"/>
    <mergeCell ref="D127:I127"/>
    <mergeCell ref="D115:I115"/>
    <mergeCell ref="D116:I116"/>
    <mergeCell ref="D117:I117"/>
    <mergeCell ref="D118:I118"/>
    <mergeCell ref="D119:I119"/>
    <mergeCell ref="D120:I120"/>
    <mergeCell ref="D109:I109"/>
    <mergeCell ref="D110:I110"/>
    <mergeCell ref="D111:I111"/>
    <mergeCell ref="D112:I112"/>
    <mergeCell ref="D113:I113"/>
    <mergeCell ref="D114:I114"/>
    <mergeCell ref="D102:I102"/>
    <mergeCell ref="D103:I103"/>
    <mergeCell ref="D104:I104"/>
    <mergeCell ref="D105:I105"/>
    <mergeCell ref="D106:I106"/>
    <mergeCell ref="C108:I108"/>
    <mergeCell ref="D96:I96"/>
    <mergeCell ref="D97:I97"/>
    <mergeCell ref="D98:I98"/>
    <mergeCell ref="D99:I99"/>
    <mergeCell ref="D100:I100"/>
    <mergeCell ref="D101:I101"/>
    <mergeCell ref="C88:L88"/>
    <mergeCell ref="B87:M87"/>
    <mergeCell ref="C92:I92"/>
    <mergeCell ref="D93:I93"/>
    <mergeCell ref="D94:I94"/>
    <mergeCell ref="D95:I95"/>
    <mergeCell ref="C84:G84"/>
    <mergeCell ref="I84:J84"/>
    <mergeCell ref="K84:L84"/>
    <mergeCell ref="C85:G85"/>
    <mergeCell ref="I85:J85"/>
    <mergeCell ref="K85:L85"/>
    <mergeCell ref="C82:G82"/>
    <mergeCell ref="I82:J82"/>
    <mergeCell ref="K82:L82"/>
    <mergeCell ref="C83:G83"/>
    <mergeCell ref="I83:J83"/>
    <mergeCell ref="K83:L83"/>
    <mergeCell ref="H72:K72"/>
    <mergeCell ref="H73:K73"/>
    <mergeCell ref="I77:L77"/>
    <mergeCell ref="B76:L76"/>
    <mergeCell ref="C80:L80"/>
    <mergeCell ref="C81:L81"/>
    <mergeCell ref="D61:H61"/>
    <mergeCell ref="D62:H62"/>
    <mergeCell ref="D63:H63"/>
    <mergeCell ref="D64:H64"/>
    <mergeCell ref="C67:L67"/>
    <mergeCell ref="L68:M68"/>
    <mergeCell ref="D53:K53"/>
    <mergeCell ref="D54:K54"/>
    <mergeCell ref="D56:K56"/>
    <mergeCell ref="D57:K57"/>
    <mergeCell ref="D58:K58"/>
    <mergeCell ref="D59:K59"/>
    <mergeCell ref="D47:K47"/>
    <mergeCell ref="D48:K48"/>
    <mergeCell ref="D49:K49"/>
    <mergeCell ref="C50:K50"/>
    <mergeCell ref="D51:K51"/>
    <mergeCell ref="D52:K52"/>
    <mergeCell ref="D41:K41"/>
    <mergeCell ref="C42:K42"/>
    <mergeCell ref="D43:K43"/>
    <mergeCell ref="D44:K44"/>
    <mergeCell ref="D45:K45"/>
    <mergeCell ref="C46:K46"/>
    <mergeCell ref="D35:K35"/>
    <mergeCell ref="D36:K36"/>
    <mergeCell ref="D37:K37"/>
    <mergeCell ref="D38:K38"/>
    <mergeCell ref="D39:K39"/>
    <mergeCell ref="D40:K40"/>
    <mergeCell ref="D29:K29"/>
    <mergeCell ref="D30:K30"/>
    <mergeCell ref="D31:K31"/>
    <mergeCell ref="D32:K32"/>
    <mergeCell ref="D33:K33"/>
    <mergeCell ref="D34:K34"/>
    <mergeCell ref="B24:C24"/>
    <mergeCell ref="D24:H24"/>
    <mergeCell ref="B25:I25"/>
    <mergeCell ref="J25:K25"/>
    <mergeCell ref="C27:K27"/>
    <mergeCell ref="D28:K28"/>
    <mergeCell ref="B21:C21"/>
    <mergeCell ref="D21:H21"/>
    <mergeCell ref="B22:C22"/>
    <mergeCell ref="D22:H22"/>
    <mergeCell ref="B23:C23"/>
    <mergeCell ref="D23:H23"/>
    <mergeCell ref="B17:C17"/>
    <mergeCell ref="D17:H17"/>
    <mergeCell ref="B18:C18"/>
    <mergeCell ref="D18:H18"/>
    <mergeCell ref="D19:H19"/>
    <mergeCell ref="B20:C20"/>
    <mergeCell ref="D20:H20"/>
    <mergeCell ref="B14:C14"/>
    <mergeCell ref="D14:H14"/>
    <mergeCell ref="B15:C15"/>
    <mergeCell ref="D15:H15"/>
    <mergeCell ref="B16:C16"/>
    <mergeCell ref="D16:H16"/>
    <mergeCell ref="H7:J7"/>
    <mergeCell ref="K7:L7"/>
    <mergeCell ref="H8:J8"/>
    <mergeCell ref="K8:L8"/>
    <mergeCell ref="F9:K9"/>
    <mergeCell ref="L9:M9"/>
    <mergeCell ref="A1:D1"/>
    <mergeCell ref="A2:I2"/>
    <mergeCell ref="A3:M3"/>
    <mergeCell ref="A4:M4"/>
    <mergeCell ref="B5:M5"/>
    <mergeCell ref="K6:L6"/>
  </mergeCells>
  <pageMargins left="0.75" right="0.75" top="1" bottom="1" header="0.5" footer="0.5"/>
  <pageSetup fitToHeight="0" orientation="portrait" r:id="rId1"/>
  <headerFooter alignWithMargins="0">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7"/>
  <sheetViews>
    <sheetView topLeftCell="A2" zoomScale="125" zoomScaleNormal="100" workbookViewId="0">
      <selection activeCell="F6" sqref="F6"/>
    </sheetView>
  </sheetViews>
  <sheetFormatPr defaultColWidth="11.44140625" defaultRowHeight="13.2" x14ac:dyDescent="0.25"/>
  <cols>
    <col min="1" max="1" width="10" customWidth="1"/>
    <col min="2" max="2" width="22.109375" customWidth="1"/>
    <col min="3" max="3" width="10.6640625" customWidth="1"/>
    <col min="5" max="5" width="8.88671875" customWidth="1"/>
    <col min="6" max="6" width="11.88671875" customWidth="1"/>
    <col min="7" max="7" width="9.88671875" customWidth="1"/>
    <col min="8" max="8" width="6.88671875" customWidth="1"/>
    <col min="9" max="9" width="3.44140625" customWidth="1"/>
    <col min="10" max="10" width="7" customWidth="1"/>
  </cols>
  <sheetData>
    <row r="1" spans="1:9" s="127" customFormat="1" ht="13.8" x14ac:dyDescent="0.25">
      <c r="A1" s="89" t="s">
        <v>61</v>
      </c>
    </row>
    <row r="2" spans="1:9" s="127" customFormat="1" ht="13.8" x14ac:dyDescent="0.25">
      <c r="A2" s="23" t="s">
        <v>397</v>
      </c>
      <c r="B2" s="23"/>
    </row>
    <row r="4" spans="1:9" ht="44.1" customHeight="1" x14ac:dyDescent="0.25">
      <c r="A4" s="55" t="s">
        <v>217</v>
      </c>
      <c r="B4" s="55" t="s">
        <v>372</v>
      </c>
      <c r="C4" s="55" t="s">
        <v>20</v>
      </c>
      <c r="D4" s="144" t="s">
        <v>358</v>
      </c>
      <c r="E4" s="144" t="s">
        <v>369</v>
      </c>
      <c r="F4" s="55" t="s">
        <v>71</v>
      </c>
      <c r="G4" s="147" t="s">
        <v>377</v>
      </c>
      <c r="H4" s="148"/>
      <c r="I4" s="148"/>
    </row>
    <row r="5" spans="1:9" x14ac:dyDescent="0.25">
      <c r="A5" s="80" t="s">
        <v>454</v>
      </c>
      <c r="B5" s="93" t="s">
        <v>455</v>
      </c>
      <c r="C5" s="96">
        <v>46589</v>
      </c>
      <c r="D5" s="267">
        <v>60</v>
      </c>
      <c r="E5" s="267">
        <v>30</v>
      </c>
      <c r="F5" s="96">
        <f>E5*G5</f>
        <v>23280</v>
      </c>
      <c r="G5" s="96">
        <v>776</v>
      </c>
      <c r="H5" s="149"/>
      <c r="I5" s="125"/>
    </row>
    <row r="6" spans="1:9" x14ac:dyDescent="0.25">
      <c r="A6" s="94" t="s">
        <v>456</v>
      </c>
      <c r="B6" s="95" t="s">
        <v>457</v>
      </c>
      <c r="C6" s="97">
        <v>56519</v>
      </c>
      <c r="D6" s="268">
        <f>E6+(C6-F6)/G6</f>
        <v>29.999469214437369</v>
      </c>
      <c r="E6" s="268">
        <f>F6/G6</f>
        <v>14.999469214437367</v>
      </c>
      <c r="F6" s="97">
        <v>28259</v>
      </c>
      <c r="G6" s="97">
        <v>1884</v>
      </c>
      <c r="H6" s="149"/>
      <c r="I6" s="125"/>
    </row>
    <row r="7" spans="1:9" x14ac:dyDescent="0.25">
      <c r="A7" s="94"/>
      <c r="B7" s="95"/>
      <c r="C7" s="97"/>
      <c r="D7" s="268"/>
      <c r="E7" s="268"/>
      <c r="F7" s="97"/>
      <c r="G7" s="97"/>
      <c r="H7" s="149"/>
      <c r="I7" s="125"/>
    </row>
    <row r="8" spans="1:9" x14ac:dyDescent="0.25">
      <c r="A8" s="94"/>
      <c r="B8" s="95"/>
      <c r="C8" s="97"/>
      <c r="D8" s="268"/>
      <c r="E8" s="268"/>
      <c r="F8" s="97"/>
      <c r="G8" s="97"/>
      <c r="H8" s="149"/>
      <c r="I8" s="125"/>
    </row>
    <row r="9" spans="1:9" x14ac:dyDescent="0.25">
      <c r="A9" s="94"/>
      <c r="B9" s="95"/>
      <c r="C9" s="97"/>
      <c r="D9" s="268"/>
      <c r="E9" s="268"/>
      <c r="F9" s="97"/>
      <c r="G9" s="97"/>
      <c r="H9" s="149"/>
      <c r="I9" s="125"/>
    </row>
    <row r="10" spans="1:9" x14ac:dyDescent="0.25">
      <c r="A10" s="94"/>
      <c r="B10" s="95"/>
      <c r="C10" s="97"/>
      <c r="D10" s="268"/>
      <c r="E10" s="268"/>
      <c r="F10" s="97"/>
      <c r="G10" s="97"/>
      <c r="H10" s="149"/>
      <c r="I10" s="125"/>
    </row>
    <row r="11" spans="1:9" x14ac:dyDescent="0.25">
      <c r="A11" s="94"/>
      <c r="B11" s="95"/>
      <c r="C11" s="97"/>
      <c r="D11" s="268"/>
      <c r="E11" s="268"/>
      <c r="F11" s="97"/>
      <c r="G11" s="97"/>
      <c r="H11" s="149"/>
      <c r="I11" s="125"/>
    </row>
    <row r="12" spans="1:9" x14ac:dyDescent="0.25">
      <c r="A12" s="94"/>
      <c r="B12" s="95"/>
      <c r="C12" s="97"/>
      <c r="D12" s="268"/>
      <c r="E12" s="268"/>
      <c r="F12" s="97"/>
      <c r="G12" s="97"/>
      <c r="H12" s="149"/>
      <c r="I12" s="125"/>
    </row>
    <row r="13" spans="1:9" x14ac:dyDescent="0.25">
      <c r="A13" s="94"/>
      <c r="B13" s="95"/>
      <c r="C13" s="97"/>
      <c r="D13" s="268"/>
      <c r="E13" s="268"/>
      <c r="F13" s="97"/>
      <c r="G13" s="97"/>
      <c r="H13" s="149"/>
      <c r="I13" s="125"/>
    </row>
    <row r="14" spans="1:9" x14ac:dyDescent="0.25">
      <c r="A14" s="94"/>
      <c r="B14" s="95"/>
      <c r="C14" s="97"/>
      <c r="D14" s="268"/>
      <c r="E14" s="268"/>
      <c r="F14" s="97"/>
      <c r="G14" s="97"/>
      <c r="H14" s="149"/>
      <c r="I14" s="125"/>
    </row>
    <row r="15" spans="1:9" x14ac:dyDescent="0.25">
      <c r="A15" s="94"/>
      <c r="B15" s="95"/>
      <c r="C15" s="97"/>
      <c r="D15" s="268"/>
      <c r="E15" s="268"/>
      <c r="F15" s="97"/>
      <c r="G15" s="97"/>
      <c r="H15" s="149"/>
      <c r="I15" s="125"/>
    </row>
    <row r="16" spans="1:9" x14ac:dyDescent="0.25">
      <c r="B16" s="1"/>
      <c r="E16" s="31" t="s">
        <v>547</v>
      </c>
      <c r="F16" s="151">
        <f>SUM(F5:F15)</f>
        <v>51539</v>
      </c>
    </row>
    <row r="17" spans="1:9" ht="27.9" customHeight="1" x14ac:dyDescent="0.25">
      <c r="A17" s="385" t="s">
        <v>370</v>
      </c>
      <c r="B17" s="385"/>
      <c r="C17" s="385"/>
      <c r="D17" s="385"/>
      <c r="E17" s="385"/>
      <c r="F17" s="385"/>
      <c r="G17" s="385"/>
      <c r="H17" s="385"/>
      <c r="I17" s="385"/>
    </row>
  </sheetData>
  <mergeCells count="1">
    <mergeCell ref="A17:I17"/>
  </mergeCells>
  <phoneticPr fontId="11" type="noConversion"/>
  <pageMargins left="0.75" right="0.75" top="1" bottom="1" header="0.5" footer="0.5"/>
  <pageSetup scale="95" fitToHeight="0"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20"/>
  <sheetViews>
    <sheetView topLeftCell="A37" zoomScale="125" workbookViewId="0">
      <selection activeCell="N57" sqref="N57"/>
    </sheetView>
  </sheetViews>
  <sheetFormatPr defaultColWidth="8.88671875" defaultRowHeight="13.2" x14ac:dyDescent="0.25"/>
  <cols>
    <col min="1" max="1" width="3" customWidth="1"/>
    <col min="2" max="7" width="2.88671875" customWidth="1"/>
    <col min="8" max="8" width="6.33203125" customWidth="1"/>
    <col min="9" max="9" width="12.88671875" customWidth="1"/>
    <col min="10" max="10" width="9" customWidth="1"/>
    <col min="11" max="11" width="11.109375" customWidth="1"/>
    <col min="12" max="12" width="11.5546875" customWidth="1"/>
    <col min="13" max="14" width="13" customWidth="1"/>
    <col min="15" max="15" width="13.88671875" style="14" customWidth="1"/>
    <col min="16" max="16" width="14.44140625" customWidth="1"/>
    <col min="19" max="23" width="0" hidden="1" customWidth="1"/>
  </cols>
  <sheetData>
    <row r="1" spans="1:23" s="127" customFormat="1" ht="13.8" x14ac:dyDescent="0.25">
      <c r="A1" s="490" t="s">
        <v>458</v>
      </c>
      <c r="B1" s="490"/>
      <c r="C1" s="490"/>
      <c r="D1" s="490"/>
      <c r="E1" s="491"/>
      <c r="F1" s="491"/>
      <c r="G1" s="491"/>
      <c r="H1" s="491"/>
      <c r="I1" s="491"/>
      <c r="J1" s="491"/>
      <c r="O1" s="119"/>
    </row>
    <row r="2" spans="1:23" s="127" customFormat="1" ht="13.8" x14ac:dyDescent="0.25">
      <c r="A2" s="492" t="s">
        <v>398</v>
      </c>
      <c r="B2" s="492"/>
      <c r="C2" s="492"/>
      <c r="D2" s="492"/>
      <c r="E2" s="492"/>
      <c r="F2" s="492"/>
      <c r="G2" s="492"/>
      <c r="H2" s="492"/>
      <c r="I2" s="492"/>
      <c r="J2" s="492"/>
      <c r="K2" s="492"/>
      <c r="L2" s="492"/>
      <c r="M2" s="492"/>
      <c r="O2" s="119"/>
    </row>
    <row r="3" spans="1:23" s="49" customFormat="1" ht="15.6" x14ac:dyDescent="0.3">
      <c r="A3" s="493" t="s">
        <v>455</v>
      </c>
      <c r="B3" s="493"/>
      <c r="C3" s="493"/>
      <c r="D3" s="493"/>
      <c r="E3" s="493"/>
      <c r="F3" s="493"/>
      <c r="G3" s="493"/>
      <c r="H3" s="493"/>
      <c r="I3" s="493"/>
      <c r="J3" s="493"/>
      <c r="K3" s="493"/>
      <c r="L3" s="493"/>
      <c r="M3" s="493"/>
      <c r="N3" s="99"/>
      <c r="O3" s="99"/>
    </row>
    <row r="4" spans="1:23" ht="21" customHeight="1" x14ac:dyDescent="0.3">
      <c r="A4" s="99" t="s">
        <v>467</v>
      </c>
      <c r="B4" s="99" t="s">
        <v>468</v>
      </c>
      <c r="C4" s="99"/>
      <c r="D4" s="99"/>
      <c r="E4" s="99"/>
      <c r="F4" s="99"/>
      <c r="G4" s="99"/>
      <c r="H4" s="99"/>
      <c r="I4" s="99"/>
      <c r="J4" s="99"/>
      <c r="K4" s="99"/>
      <c r="L4" s="99"/>
      <c r="M4" s="99"/>
      <c r="T4" s="44" t="s">
        <v>3</v>
      </c>
      <c r="U4" s="44"/>
      <c r="V4" s="45"/>
      <c r="W4" s="56"/>
    </row>
    <row r="5" spans="1:23" ht="25.5" customHeight="1" x14ac:dyDescent="0.25">
      <c r="B5" s="489" t="s">
        <v>6</v>
      </c>
      <c r="C5" s="489"/>
      <c r="D5" s="489"/>
      <c r="E5" s="489"/>
      <c r="F5" s="489"/>
      <c r="G5" s="489"/>
      <c r="H5" s="489"/>
      <c r="I5" s="494" t="s">
        <v>7</v>
      </c>
      <c r="J5" s="494"/>
      <c r="K5" s="116" t="s">
        <v>461</v>
      </c>
      <c r="L5" s="269" t="s">
        <v>169</v>
      </c>
      <c r="T5" s="44" t="s">
        <v>3</v>
      </c>
      <c r="U5" s="44"/>
      <c r="V5" s="45"/>
      <c r="W5" s="56"/>
    </row>
    <row r="6" spans="1:23" ht="17.100000000000001" customHeight="1" x14ac:dyDescent="0.25">
      <c r="B6" s="486" t="s">
        <v>459</v>
      </c>
      <c r="C6" s="487"/>
      <c r="D6" s="487"/>
      <c r="E6" s="487"/>
      <c r="F6" s="487"/>
      <c r="G6" s="487"/>
      <c r="H6" s="488"/>
      <c r="I6" s="486" t="s">
        <v>460</v>
      </c>
      <c r="J6" s="488"/>
      <c r="K6" s="67">
        <v>30</v>
      </c>
      <c r="L6" s="67">
        <v>2</v>
      </c>
      <c r="T6" s="44" t="s">
        <v>3</v>
      </c>
      <c r="U6" s="44"/>
      <c r="V6" s="45"/>
      <c r="W6" s="56"/>
    </row>
    <row r="7" spans="1:23" ht="14.1" customHeight="1" x14ac:dyDescent="0.25">
      <c r="B7" s="536" t="s">
        <v>0</v>
      </c>
      <c r="C7" s="537"/>
      <c r="D7" s="537"/>
      <c r="E7" s="537"/>
      <c r="F7" s="537"/>
      <c r="G7" s="537"/>
      <c r="H7" s="538"/>
      <c r="I7" s="536"/>
      <c r="J7" s="538"/>
      <c r="K7" s="25"/>
      <c r="L7" s="25"/>
    </row>
    <row r="8" spans="1:23" ht="14.1" customHeight="1" x14ac:dyDescent="0.25">
      <c r="B8" s="536" t="s">
        <v>0</v>
      </c>
      <c r="C8" s="537"/>
      <c r="D8" s="537"/>
      <c r="E8" s="537"/>
      <c r="F8" s="537"/>
      <c r="G8" s="537"/>
      <c r="H8" s="538"/>
      <c r="I8" s="536"/>
      <c r="J8" s="538"/>
      <c r="K8" s="25"/>
      <c r="L8" s="25"/>
    </row>
    <row r="9" spans="1:23" ht="14.25" customHeight="1" x14ac:dyDescent="0.25">
      <c r="I9" s="485" t="s">
        <v>307</v>
      </c>
      <c r="J9" s="485"/>
      <c r="K9">
        <f>SUM(K6:K8)</f>
        <v>30</v>
      </c>
      <c r="T9" s="2" t="s">
        <v>8</v>
      </c>
      <c r="U9" s="155" t="s">
        <v>7</v>
      </c>
      <c r="V9" s="157" t="s">
        <v>143</v>
      </c>
      <c r="W9" s="57" t="s">
        <v>25</v>
      </c>
    </row>
    <row r="10" spans="1:23" ht="12.75" customHeight="1" x14ac:dyDescent="0.25">
      <c r="J10" s="167"/>
      <c r="K10" s="167"/>
      <c r="T10" s="21"/>
      <c r="U10" s="18"/>
      <c r="V10" s="163"/>
      <c r="W10" s="125"/>
    </row>
    <row r="11" spans="1:23" ht="30.75" customHeight="1" x14ac:dyDescent="0.25">
      <c r="B11" s="489" t="s">
        <v>216</v>
      </c>
      <c r="C11" s="489"/>
      <c r="D11" s="489"/>
      <c r="E11" s="489"/>
      <c r="F11" s="489"/>
      <c r="G11" s="489"/>
      <c r="H11" s="489"/>
      <c r="I11" s="494" t="s">
        <v>7</v>
      </c>
      <c r="J11" s="494"/>
      <c r="K11" s="116" t="s">
        <v>143</v>
      </c>
      <c r="L11" s="269" t="s">
        <v>169</v>
      </c>
      <c r="T11" s="44" t="s">
        <v>3</v>
      </c>
      <c r="U11" s="44"/>
      <c r="V11" s="45"/>
      <c r="W11" s="56"/>
    </row>
    <row r="12" spans="1:23" ht="14.1" customHeight="1" x14ac:dyDescent="0.25">
      <c r="B12" s="486" t="s">
        <v>462</v>
      </c>
      <c r="C12" s="487"/>
      <c r="D12" s="487"/>
      <c r="E12" s="487"/>
      <c r="F12" s="487"/>
      <c r="G12" s="487"/>
      <c r="H12" s="488"/>
      <c r="I12" s="486" t="s">
        <v>460</v>
      </c>
      <c r="J12" s="488"/>
      <c r="K12" s="25">
        <v>30</v>
      </c>
      <c r="L12" s="25">
        <v>2</v>
      </c>
    </row>
    <row r="13" spans="1:23" ht="14.1" customHeight="1" x14ac:dyDescent="0.25">
      <c r="B13" s="536" t="s">
        <v>0</v>
      </c>
      <c r="C13" s="537"/>
      <c r="D13" s="537"/>
      <c r="E13" s="537"/>
      <c r="F13" s="537"/>
      <c r="G13" s="537"/>
      <c r="H13" s="538"/>
      <c r="I13" s="536"/>
      <c r="J13" s="538"/>
      <c r="K13" s="25"/>
      <c r="L13" s="25"/>
    </row>
    <row r="14" spans="1:23" ht="14.1" customHeight="1" x14ac:dyDescent="0.25">
      <c r="B14" s="536" t="s">
        <v>0</v>
      </c>
      <c r="C14" s="537"/>
      <c r="D14" s="537"/>
      <c r="E14" s="537"/>
      <c r="F14" s="537"/>
      <c r="G14" s="537"/>
      <c r="H14" s="538"/>
      <c r="I14" s="536"/>
      <c r="J14" s="538"/>
      <c r="K14" s="25"/>
      <c r="L14" s="25"/>
    </row>
    <row r="15" spans="1:23" x14ac:dyDescent="0.25">
      <c r="I15" s="485" t="s">
        <v>399</v>
      </c>
      <c r="J15" s="485"/>
      <c r="K15">
        <f>SUM(K12:K14)</f>
        <v>30</v>
      </c>
    </row>
    <row r="16" spans="1:23" x14ac:dyDescent="0.25">
      <c r="B16" s="2"/>
      <c r="C16" s="2"/>
      <c r="D16" s="2"/>
      <c r="E16" s="2"/>
      <c r="F16" s="2"/>
      <c r="G16" s="2"/>
      <c r="H16" s="557" t="s">
        <v>400</v>
      </c>
      <c r="I16" s="557"/>
      <c r="J16" s="557"/>
      <c r="K16" s="2">
        <f>K15+K9</f>
        <v>60</v>
      </c>
      <c r="L16" s="2"/>
      <c r="M16" s="2"/>
    </row>
    <row r="18" spans="1:15" s="23" customFormat="1" ht="13.8" x14ac:dyDescent="0.25">
      <c r="A18" s="23" t="s">
        <v>396</v>
      </c>
      <c r="B18" s="23" t="s">
        <v>305</v>
      </c>
      <c r="O18" s="24"/>
    </row>
    <row r="19" spans="1:15" ht="21" x14ac:dyDescent="0.25">
      <c r="A19" s="160"/>
      <c r="B19" s="499" t="s">
        <v>77</v>
      </c>
      <c r="C19" s="499"/>
      <c r="D19" s="499"/>
      <c r="E19" s="499"/>
      <c r="F19" s="499"/>
      <c r="G19" s="499" t="s">
        <v>78</v>
      </c>
      <c r="H19" s="500"/>
      <c r="I19" s="500"/>
      <c r="J19" s="51" t="s">
        <v>309</v>
      </c>
      <c r="K19" s="52" t="s">
        <v>310</v>
      </c>
      <c r="L19" s="52" t="s">
        <v>318</v>
      </c>
      <c r="M19" s="20"/>
      <c r="O19" s="22"/>
    </row>
    <row r="20" spans="1:15" s="10" customFormat="1" x14ac:dyDescent="0.25">
      <c r="A20" s="160"/>
      <c r="B20" s="501" t="s">
        <v>463</v>
      </c>
      <c r="C20" s="502"/>
      <c r="D20" s="502"/>
      <c r="E20" s="502"/>
      <c r="F20" s="503"/>
      <c r="G20" s="504" t="s">
        <v>464</v>
      </c>
      <c r="H20" s="505"/>
      <c r="I20" s="506"/>
      <c r="J20" s="162">
        <v>1</v>
      </c>
      <c r="K20" s="135">
        <v>2</v>
      </c>
      <c r="L20" s="98">
        <f>J20+K20</f>
        <v>3</v>
      </c>
      <c r="M20" s="11"/>
      <c r="O20" s="16"/>
    </row>
    <row r="21" spans="1:15" s="10" customFormat="1" x14ac:dyDescent="0.25">
      <c r="A21" s="160"/>
      <c r="B21" s="551" t="s">
        <v>465</v>
      </c>
      <c r="C21" s="552"/>
      <c r="D21" s="552"/>
      <c r="E21" s="552"/>
      <c r="F21" s="553"/>
      <c r="G21" s="554" t="s">
        <v>464</v>
      </c>
      <c r="H21" s="555"/>
      <c r="I21" s="556"/>
      <c r="J21" s="161">
        <v>1</v>
      </c>
      <c r="K21" s="164">
        <v>2</v>
      </c>
      <c r="L21" s="156">
        <f>J21+K21</f>
        <v>3</v>
      </c>
      <c r="M21" s="11"/>
      <c r="O21" s="16"/>
    </row>
    <row r="22" spans="1:15" s="10" customFormat="1" x14ac:dyDescent="0.25">
      <c r="A22" s="160"/>
      <c r="B22" s="81"/>
      <c r="C22" s="53"/>
      <c r="D22" s="53"/>
      <c r="E22" s="53"/>
      <c r="F22" s="53"/>
      <c r="G22" s="271"/>
      <c r="H22" s="82"/>
      <c r="I22" s="548" t="s">
        <v>260</v>
      </c>
      <c r="J22" s="548"/>
      <c r="K22" s="549"/>
      <c r="L22" s="105">
        <v>14556</v>
      </c>
      <c r="M22" s="270"/>
      <c r="N22" s="39"/>
      <c r="O22" s="118"/>
    </row>
    <row r="23" spans="1:15" x14ac:dyDescent="0.25">
      <c r="A23" s="160"/>
      <c r="B23" s="18"/>
      <c r="C23" s="18"/>
      <c r="D23" s="18"/>
      <c r="E23" s="18"/>
      <c r="F23" s="18"/>
      <c r="G23" s="18"/>
      <c r="H23" s="18"/>
      <c r="I23" s="497" t="s">
        <v>79</v>
      </c>
      <c r="J23" s="497"/>
      <c r="K23" s="498"/>
      <c r="L23" s="105">
        <v>8700</v>
      </c>
    </row>
    <row r="24" spans="1:15" x14ac:dyDescent="0.25">
      <c r="A24" s="160"/>
      <c r="B24" s="160"/>
      <c r="C24" s="160"/>
      <c r="D24" s="160"/>
      <c r="E24" s="160"/>
      <c r="F24" s="160"/>
      <c r="G24" s="160"/>
      <c r="H24" s="160"/>
      <c r="I24" s="497" t="s">
        <v>303</v>
      </c>
      <c r="J24" s="497"/>
      <c r="K24" s="498"/>
      <c r="L24" s="106">
        <v>3959</v>
      </c>
    </row>
    <row r="25" spans="1:15" x14ac:dyDescent="0.25">
      <c r="A25" s="160"/>
      <c r="B25" s="358"/>
      <c r="C25" s="358"/>
      <c r="D25" s="358"/>
      <c r="E25" s="358"/>
      <c r="F25" s="358"/>
      <c r="G25" s="358"/>
      <c r="H25" s="2"/>
      <c r="I25" s="371"/>
      <c r="J25" s="371"/>
      <c r="K25" s="371" t="s">
        <v>406</v>
      </c>
      <c r="L25" s="550">
        <f>SUM(L22:L24)</f>
        <v>27215</v>
      </c>
      <c r="M25" s="550"/>
    </row>
    <row r="26" spans="1:15" x14ac:dyDescent="0.25">
      <c r="A26" s="160"/>
      <c r="B26" s="160"/>
      <c r="C26" s="160"/>
      <c r="D26" s="160"/>
      <c r="E26" s="160"/>
      <c r="F26" s="160"/>
      <c r="G26" s="160"/>
      <c r="H26" s="158"/>
      <c r="I26" s="158"/>
      <c r="J26" s="158"/>
      <c r="K26" s="158"/>
      <c r="L26" s="158"/>
      <c r="M26" s="91"/>
    </row>
    <row r="27" spans="1:15" s="23" customFormat="1" ht="13.8" x14ac:dyDescent="0.25">
      <c r="A27" s="23" t="s">
        <v>191</v>
      </c>
      <c r="B27" s="23" t="s">
        <v>311</v>
      </c>
      <c r="O27" s="24"/>
    </row>
    <row r="28" spans="1:15" x14ac:dyDescent="0.25">
      <c r="A28" s="160"/>
      <c r="B28" t="s">
        <v>316</v>
      </c>
      <c r="C28" t="s">
        <v>317</v>
      </c>
    </row>
    <row r="29" spans="1:15" x14ac:dyDescent="0.25">
      <c r="A29" s="160"/>
      <c r="C29" s="78" t="s">
        <v>336</v>
      </c>
    </row>
    <row r="30" spans="1:15" s="6" customFormat="1" ht="24" customHeight="1" x14ac:dyDescent="0.25">
      <c r="A30" s="160"/>
      <c r="B30" s="495" t="s">
        <v>313</v>
      </c>
      <c r="C30" s="495"/>
      <c r="D30" s="165" t="s">
        <v>314</v>
      </c>
      <c r="E30" s="165"/>
      <c r="F30" s="165"/>
      <c r="G30" s="165"/>
      <c r="H30" s="165"/>
      <c r="I30" s="165"/>
      <c r="J30" s="159" t="s">
        <v>315</v>
      </c>
      <c r="K30" s="159" t="s">
        <v>13</v>
      </c>
      <c r="L30" s="7" t="s">
        <v>320</v>
      </c>
      <c r="M30" s="7" t="s">
        <v>175</v>
      </c>
      <c r="O30" s="15"/>
    </row>
    <row r="31" spans="1:15" s="10" customFormat="1" x14ac:dyDescent="0.25">
      <c r="A31" s="160"/>
      <c r="B31" s="496"/>
      <c r="C31" s="496"/>
      <c r="D31" s="496"/>
      <c r="E31" s="496"/>
      <c r="F31" s="496"/>
      <c r="G31" s="496"/>
      <c r="H31" s="496"/>
      <c r="I31" s="496"/>
      <c r="J31" s="29"/>
      <c r="K31" s="29"/>
      <c r="L31" s="29"/>
      <c r="M31" s="35">
        <f>(B31*L31*K31)+(J31*B31)</f>
        <v>0</v>
      </c>
      <c r="O31" s="16"/>
    </row>
    <row r="32" spans="1:15" s="10" customFormat="1" x14ac:dyDescent="0.25">
      <c r="A32" s="160"/>
      <c r="B32" s="507"/>
      <c r="C32" s="507"/>
      <c r="D32" s="507"/>
      <c r="E32" s="507"/>
      <c r="F32" s="507"/>
      <c r="G32" s="507"/>
      <c r="H32" s="507"/>
      <c r="I32" s="507"/>
      <c r="J32" s="28"/>
      <c r="K32" s="28"/>
      <c r="L32" s="28"/>
      <c r="M32" s="36">
        <f>(B32*L32*K32)+(J32*B32)</f>
        <v>0</v>
      </c>
      <c r="O32" s="16"/>
    </row>
    <row r="33" spans="1:15" x14ac:dyDescent="0.25">
      <c r="A33" s="160"/>
      <c r="B33" s="160"/>
      <c r="C33" s="160"/>
      <c r="D33" s="160"/>
      <c r="E33" s="160"/>
      <c r="F33" s="160"/>
      <c r="G33" s="160"/>
      <c r="H33" s="160"/>
      <c r="I33" s="160"/>
      <c r="L33" s="3" t="s">
        <v>177</v>
      </c>
      <c r="M33" s="17">
        <f>SUM(M31:M32)</f>
        <v>0</v>
      </c>
    </row>
    <row r="34" spans="1:15" x14ac:dyDescent="0.25">
      <c r="A34" s="160"/>
      <c r="B34" t="s">
        <v>176</v>
      </c>
    </row>
    <row r="35" spans="1:15" s="6" customFormat="1" ht="24" customHeight="1" x14ac:dyDescent="0.25">
      <c r="A35" s="160"/>
      <c r="B35" s="495" t="s">
        <v>313</v>
      </c>
      <c r="C35" s="495"/>
      <c r="D35" s="165" t="s">
        <v>314</v>
      </c>
      <c r="E35" s="165"/>
      <c r="F35" s="165"/>
      <c r="G35" s="165"/>
      <c r="H35" s="165"/>
      <c r="I35" s="165"/>
      <c r="J35" s="159" t="s">
        <v>315</v>
      </c>
      <c r="K35" s="159" t="s">
        <v>13</v>
      </c>
      <c r="L35" s="7" t="s">
        <v>320</v>
      </c>
      <c r="M35" s="7" t="s">
        <v>175</v>
      </c>
      <c r="O35" s="15"/>
    </row>
    <row r="36" spans="1:15" s="10" customFormat="1" x14ac:dyDescent="0.25">
      <c r="A36" s="160"/>
      <c r="B36" s="496">
        <v>2</v>
      </c>
      <c r="C36" s="496"/>
      <c r="D36" s="511" t="s">
        <v>466</v>
      </c>
      <c r="E36" s="511"/>
      <c r="F36" s="511"/>
      <c r="G36" s="511"/>
      <c r="H36" s="511"/>
      <c r="I36" s="511"/>
      <c r="J36" s="112">
        <v>2500</v>
      </c>
      <c r="K36" s="112">
        <v>75</v>
      </c>
      <c r="L36" s="27">
        <v>5</v>
      </c>
      <c r="M36" s="36">
        <f>(B36*L36*K36)+(J36*B36)</f>
        <v>5750</v>
      </c>
      <c r="O36" s="16"/>
    </row>
    <row r="37" spans="1:15" s="10" customFormat="1" x14ac:dyDescent="0.25">
      <c r="A37" s="160"/>
      <c r="B37" s="507"/>
      <c r="C37" s="507"/>
      <c r="D37" s="512"/>
      <c r="E37" s="512"/>
      <c r="F37" s="512"/>
      <c r="G37" s="512"/>
      <c r="H37" s="512"/>
      <c r="I37" s="512"/>
      <c r="J37" s="111"/>
      <c r="K37" s="111"/>
      <c r="L37" s="28"/>
      <c r="M37" s="36">
        <f>(B37*L37*K37)+(J37*B37)</f>
        <v>0</v>
      </c>
      <c r="O37" s="16"/>
    </row>
    <row r="38" spans="1:15" x14ac:dyDescent="0.25">
      <c r="A38" s="160"/>
      <c r="B38" s="155"/>
      <c r="C38" s="155"/>
      <c r="D38" s="155"/>
      <c r="E38" s="155"/>
      <c r="F38" s="155"/>
      <c r="G38" s="155"/>
      <c r="H38" s="155"/>
      <c r="I38" s="155"/>
      <c r="J38" s="2"/>
      <c r="K38" s="2"/>
      <c r="L38" s="4" t="s">
        <v>178</v>
      </c>
      <c r="M38" s="13">
        <f>SUM(M36:M37)</f>
        <v>5750</v>
      </c>
      <c r="N38" s="77"/>
    </row>
    <row r="39" spans="1:15" x14ac:dyDescent="0.25">
      <c r="A39" s="160"/>
      <c r="C39" s="9"/>
      <c r="D39" s="9"/>
      <c r="E39" s="9"/>
      <c r="F39" s="9"/>
      <c r="G39" s="9"/>
      <c r="H39" s="9"/>
      <c r="K39" s="513" t="s">
        <v>334</v>
      </c>
      <c r="L39" s="514"/>
      <c r="M39" s="114">
        <f>M33+M38</f>
        <v>5750</v>
      </c>
      <c r="N39" s="77"/>
    </row>
    <row r="40" spans="1:15" x14ac:dyDescent="0.25">
      <c r="A40" s="160"/>
      <c r="B40" t="s">
        <v>140</v>
      </c>
      <c r="C40" s="9" t="s">
        <v>335</v>
      </c>
      <c r="D40" s="9"/>
      <c r="E40" s="9"/>
      <c r="F40" s="9"/>
      <c r="G40" s="9"/>
      <c r="H40" s="9"/>
      <c r="I40" s="9"/>
      <c r="J40" s="9"/>
    </row>
    <row r="41" spans="1:15" s="10" customFormat="1" x14ac:dyDescent="0.25">
      <c r="A41" s="160"/>
      <c r="C41" s="10" t="s">
        <v>336</v>
      </c>
      <c r="D41" s="508" t="s">
        <v>471</v>
      </c>
      <c r="E41" s="509"/>
      <c r="F41" s="509"/>
      <c r="G41" s="509"/>
      <c r="H41" s="509"/>
      <c r="I41" s="509"/>
      <c r="J41" s="509"/>
      <c r="K41" s="510"/>
      <c r="M41" s="111">
        <v>1000</v>
      </c>
      <c r="N41" s="16"/>
    </row>
    <row r="42" spans="1:15" s="10" customFormat="1" x14ac:dyDescent="0.25">
      <c r="A42" s="160"/>
      <c r="C42" s="10" t="s">
        <v>287</v>
      </c>
      <c r="D42" s="508" t="s">
        <v>472</v>
      </c>
      <c r="E42" s="509"/>
      <c r="F42" s="509"/>
      <c r="G42" s="509"/>
      <c r="H42" s="509"/>
      <c r="I42" s="509"/>
      <c r="J42" s="509"/>
      <c r="K42" s="510"/>
      <c r="M42" s="111">
        <v>1000</v>
      </c>
      <c r="N42" s="16"/>
    </row>
    <row r="43" spans="1:15" s="10" customFormat="1" x14ac:dyDescent="0.25">
      <c r="A43" s="160"/>
      <c r="C43" s="10" t="s">
        <v>73</v>
      </c>
      <c r="D43" s="508" t="s">
        <v>473</v>
      </c>
      <c r="E43" s="509"/>
      <c r="F43" s="509"/>
      <c r="G43" s="509"/>
      <c r="H43" s="509"/>
      <c r="I43" s="509"/>
      <c r="J43" s="509"/>
      <c r="K43" s="510"/>
      <c r="M43" s="111">
        <v>1000</v>
      </c>
      <c r="N43" s="16"/>
    </row>
    <row r="44" spans="1:15" s="10" customFormat="1" x14ac:dyDescent="0.25">
      <c r="A44" s="160"/>
      <c r="C44" s="10" t="s">
        <v>32</v>
      </c>
      <c r="D44" s="508" t="s">
        <v>474</v>
      </c>
      <c r="E44" s="509"/>
      <c r="F44" s="509"/>
      <c r="G44" s="509"/>
      <c r="H44" s="509"/>
      <c r="I44" s="509"/>
      <c r="J44" s="509"/>
      <c r="K44" s="510"/>
      <c r="M44" s="111">
        <v>1000</v>
      </c>
    </row>
    <row r="45" spans="1:15" s="10" customFormat="1" x14ac:dyDescent="0.25">
      <c r="A45" s="160"/>
      <c r="C45" s="10" t="s">
        <v>33</v>
      </c>
      <c r="D45" s="508" t="s">
        <v>475</v>
      </c>
      <c r="E45" s="509"/>
      <c r="F45" s="509"/>
      <c r="G45" s="509"/>
      <c r="H45" s="509"/>
      <c r="I45" s="509"/>
      <c r="J45" s="509"/>
      <c r="K45" s="510"/>
      <c r="M45" s="111">
        <v>1000</v>
      </c>
      <c r="O45" s="16"/>
    </row>
    <row r="46" spans="1:15" s="10" customFormat="1" x14ac:dyDescent="0.25">
      <c r="A46" s="160"/>
      <c r="C46" s="10" t="s">
        <v>34</v>
      </c>
      <c r="D46" s="508" t="s">
        <v>477</v>
      </c>
      <c r="E46" s="509"/>
      <c r="F46" s="509"/>
      <c r="G46" s="509"/>
      <c r="H46" s="509"/>
      <c r="I46" s="509"/>
      <c r="J46" s="509"/>
      <c r="K46" s="510"/>
      <c r="M46" s="111">
        <v>1000</v>
      </c>
      <c r="O46" s="16"/>
    </row>
    <row r="47" spans="1:15" s="10" customFormat="1" x14ac:dyDescent="0.25">
      <c r="A47" s="160"/>
      <c r="C47" s="10" t="s">
        <v>35</v>
      </c>
      <c r="D47" s="508" t="s">
        <v>476</v>
      </c>
      <c r="E47" s="509"/>
      <c r="F47" s="509"/>
      <c r="G47" s="509"/>
      <c r="H47" s="509"/>
      <c r="I47" s="509"/>
      <c r="J47" s="509"/>
      <c r="K47" s="510"/>
      <c r="M47" s="111">
        <v>1000</v>
      </c>
      <c r="O47" s="16"/>
    </row>
    <row r="48" spans="1:15" s="10" customFormat="1" x14ac:dyDescent="0.25">
      <c r="A48" s="160"/>
      <c r="B48" s="12"/>
      <c r="C48" s="12" t="s">
        <v>36</v>
      </c>
      <c r="D48" s="520"/>
      <c r="E48" s="521"/>
      <c r="F48" s="521"/>
      <c r="G48" s="521"/>
      <c r="H48" s="521"/>
      <c r="I48" s="521"/>
      <c r="J48" s="521"/>
      <c r="K48" s="522"/>
      <c r="L48" s="12"/>
      <c r="M48" s="136">
        <v>0</v>
      </c>
      <c r="N48" s="39"/>
      <c r="O48" s="16"/>
    </row>
    <row r="49" spans="1:15" x14ac:dyDescent="0.25">
      <c r="A49" s="160"/>
      <c r="B49" s="21"/>
      <c r="C49" s="21"/>
      <c r="D49" s="21"/>
      <c r="E49" s="21"/>
      <c r="F49" s="21"/>
      <c r="G49" s="21"/>
      <c r="H49" s="21"/>
      <c r="I49" s="21"/>
      <c r="J49" s="523" t="s">
        <v>218</v>
      </c>
      <c r="K49" s="524"/>
      <c r="L49" s="525"/>
      <c r="M49" s="30">
        <f>SUM(M41:M48)</f>
        <v>7000</v>
      </c>
      <c r="N49" s="21"/>
      <c r="O49" s="30"/>
    </row>
    <row r="50" spans="1:15" x14ac:dyDescent="0.25">
      <c r="A50" s="160"/>
      <c r="B50" s="21"/>
      <c r="C50" s="21"/>
      <c r="D50" s="21"/>
      <c r="E50" s="21"/>
      <c r="F50" s="21"/>
      <c r="G50" s="21"/>
      <c r="H50" s="21"/>
      <c r="I50" s="526" t="s">
        <v>38</v>
      </c>
      <c r="J50" s="527"/>
      <c r="K50" s="527"/>
      <c r="L50" s="527"/>
      <c r="M50" s="91">
        <f>M39+M49</f>
        <v>12750</v>
      </c>
    </row>
    <row r="51" spans="1:15" x14ac:dyDescent="0.25">
      <c r="A51" s="160"/>
      <c r="B51" s="21"/>
      <c r="C51" s="21"/>
      <c r="D51" s="21"/>
      <c r="E51" s="21"/>
      <c r="F51" s="21"/>
      <c r="G51" s="21"/>
      <c r="H51" s="21"/>
      <c r="I51" s="21"/>
      <c r="J51" s="21"/>
      <c r="K51" s="21"/>
      <c r="L51" s="21"/>
      <c r="M51" s="158"/>
    </row>
    <row r="52" spans="1:15" s="5" customFormat="1" ht="13.8" x14ac:dyDescent="0.25">
      <c r="A52" s="160"/>
      <c r="B52" s="372"/>
      <c r="C52" s="372"/>
      <c r="D52" s="372"/>
      <c r="E52" s="372"/>
      <c r="F52" s="372"/>
      <c r="G52" s="372"/>
      <c r="H52" s="372"/>
      <c r="I52" s="528" t="s">
        <v>107</v>
      </c>
      <c r="J52" s="529"/>
      <c r="K52" s="529"/>
      <c r="L52" s="530"/>
      <c r="M52" s="373">
        <f>L25+M50</f>
        <v>39965</v>
      </c>
      <c r="O52" s="120"/>
    </row>
    <row r="53" spans="1:15" x14ac:dyDescent="0.25">
      <c r="A53" s="160"/>
    </row>
    <row r="54" spans="1:15" s="23" customFormat="1" ht="13.8" x14ac:dyDescent="0.25">
      <c r="A54" s="23" t="s">
        <v>479</v>
      </c>
      <c r="B54" s="23" t="s">
        <v>192</v>
      </c>
    </row>
    <row r="55" spans="1:15" s="10" customFormat="1" x14ac:dyDescent="0.25">
      <c r="A55" s="11"/>
      <c r="B55" s="12" t="s">
        <v>193</v>
      </c>
      <c r="C55" s="12"/>
      <c r="D55" s="12"/>
      <c r="E55" s="12"/>
      <c r="F55" s="12"/>
      <c r="G55" s="12"/>
      <c r="H55" s="12"/>
      <c r="I55" s="12" t="s">
        <v>281</v>
      </c>
      <c r="J55" s="154" t="s">
        <v>282</v>
      </c>
      <c r="K55" s="494" t="s">
        <v>283</v>
      </c>
      <c r="L55" s="531"/>
      <c r="M55" s="38"/>
    </row>
    <row r="56" spans="1:15" s="3" customFormat="1" x14ac:dyDescent="0.25">
      <c r="A56" s="11"/>
      <c r="B56" s="515" t="s">
        <v>22</v>
      </c>
      <c r="C56" s="516"/>
      <c r="D56" s="516"/>
      <c r="E56" s="516"/>
      <c r="F56" s="516"/>
      <c r="G56" s="516"/>
      <c r="H56" s="517"/>
      <c r="I56" s="121">
        <v>38965</v>
      </c>
      <c r="J56" s="122">
        <v>0.17</v>
      </c>
      <c r="K56" s="518">
        <f>I56*J56</f>
        <v>6624.05</v>
      </c>
      <c r="L56" s="519"/>
      <c r="M56" s="40"/>
      <c r="N56" s="33"/>
      <c r="O56" s="34"/>
    </row>
    <row r="57" spans="1:15" s="3" customFormat="1" ht="11.4" x14ac:dyDescent="0.2">
      <c r="A57" s="11"/>
      <c r="B57" s="539" t="s">
        <v>4</v>
      </c>
      <c r="C57" s="539"/>
      <c r="D57" s="539"/>
      <c r="E57" s="539"/>
      <c r="F57" s="539"/>
      <c r="G57" s="539"/>
      <c r="H57" s="539"/>
      <c r="I57" s="539"/>
      <c r="J57" s="539"/>
      <c r="K57" s="539"/>
      <c r="L57" s="539"/>
      <c r="M57" s="83"/>
      <c r="N57" s="33"/>
      <c r="O57" s="34"/>
    </row>
    <row r="58" spans="1:15" s="3" customFormat="1" ht="33" customHeight="1" x14ac:dyDescent="0.2">
      <c r="A58" s="11"/>
      <c r="B58" s="540" t="s">
        <v>478</v>
      </c>
      <c r="C58" s="541"/>
      <c r="D58" s="541"/>
      <c r="E58" s="541"/>
      <c r="F58" s="541"/>
      <c r="G58" s="541"/>
      <c r="H58" s="541"/>
      <c r="I58" s="541"/>
      <c r="J58" s="541"/>
      <c r="K58" s="541"/>
      <c r="L58" s="542"/>
      <c r="M58" s="83"/>
      <c r="N58" s="33"/>
      <c r="O58" s="34"/>
    </row>
    <row r="59" spans="1:15" ht="13.8" x14ac:dyDescent="0.25">
      <c r="A59" s="11"/>
      <c r="B59" s="18"/>
      <c r="C59" s="18"/>
      <c r="D59" s="18"/>
      <c r="E59" s="18"/>
      <c r="F59" s="18"/>
      <c r="G59" s="18"/>
      <c r="H59" s="18"/>
      <c r="I59" s="543" t="s">
        <v>45</v>
      </c>
      <c r="J59" s="544"/>
      <c r="K59" s="544"/>
      <c r="L59" s="545"/>
      <c r="M59" s="101">
        <f>K56</f>
        <v>6624.05</v>
      </c>
    </row>
    <row r="60" spans="1:15" x14ac:dyDescent="0.25">
      <c r="A60" s="11"/>
      <c r="B60" s="18"/>
      <c r="C60" s="18"/>
      <c r="D60" s="18"/>
      <c r="E60" s="18"/>
      <c r="F60" s="18"/>
      <c r="G60" s="18"/>
      <c r="H60" s="18"/>
      <c r="I60" s="18"/>
    </row>
    <row r="61" spans="1:15" s="5" customFormat="1" ht="15.6" x14ac:dyDescent="0.3">
      <c r="A61" s="11"/>
      <c r="B61" s="18"/>
      <c r="C61" s="546" t="s">
        <v>144</v>
      </c>
      <c r="D61" s="527"/>
      <c r="E61" s="527"/>
      <c r="F61" s="527"/>
      <c r="G61" s="527"/>
      <c r="H61" s="527"/>
      <c r="I61" s="527"/>
      <c r="J61" s="527"/>
      <c r="K61" s="527"/>
      <c r="L61" s="547"/>
      <c r="M61" s="100">
        <f>M52+M59</f>
        <v>46589.05</v>
      </c>
      <c r="N61" s="19"/>
    </row>
    <row r="62" spans="1:15" ht="15.6" x14ac:dyDescent="0.3">
      <c r="A62" s="11"/>
      <c r="B62" s="58"/>
      <c r="C62" s="18"/>
      <c r="D62" s="18"/>
      <c r="E62" s="18"/>
      <c r="F62" s="18"/>
      <c r="G62" s="18"/>
      <c r="H62" s="546" t="s">
        <v>141</v>
      </c>
      <c r="I62" s="527"/>
      <c r="J62" s="527"/>
      <c r="K62" s="527"/>
      <c r="L62" s="527"/>
      <c r="M62" s="117">
        <f>IFERROR(M61/K16,0)</f>
        <v>776.48416666666674</v>
      </c>
    </row>
    <row r="63" spans="1:15" ht="15.6" x14ac:dyDescent="0.3">
      <c r="A63" s="11"/>
      <c r="B63" s="532"/>
      <c r="C63" s="532"/>
      <c r="D63" s="532"/>
      <c r="E63" s="532"/>
      <c r="F63" s="374"/>
      <c r="G63" s="358"/>
      <c r="H63" s="533" t="s">
        <v>142</v>
      </c>
      <c r="I63" s="529"/>
      <c r="J63" s="529"/>
      <c r="K63" s="529"/>
      <c r="L63" s="529"/>
      <c r="M63" s="375">
        <f>M62*K9</f>
        <v>23294.525000000001</v>
      </c>
    </row>
    <row r="64" spans="1:15" x14ac:dyDescent="0.25">
      <c r="A64" s="11"/>
      <c r="B64" s="18"/>
      <c r="C64" s="18"/>
      <c r="D64" s="18"/>
      <c r="E64" s="18"/>
      <c r="F64" s="18"/>
      <c r="G64" s="18"/>
      <c r="H64" s="18"/>
      <c r="I64" s="18"/>
    </row>
    <row r="65" spans="1:16" x14ac:dyDescent="0.25">
      <c r="A65" s="11"/>
      <c r="B65" s="18"/>
      <c r="C65" s="18"/>
      <c r="D65" s="18"/>
      <c r="E65" s="18"/>
      <c r="F65" s="18"/>
      <c r="G65" s="18"/>
      <c r="H65" s="18"/>
      <c r="I65" s="18"/>
    </row>
    <row r="66" spans="1:16" ht="13.8" x14ac:dyDescent="0.25">
      <c r="A66" s="23" t="s">
        <v>108</v>
      </c>
      <c r="B66" s="23" t="s">
        <v>109</v>
      </c>
      <c r="O66"/>
    </row>
    <row r="67" spans="1:16" ht="29.1" customHeight="1" x14ac:dyDescent="0.25">
      <c r="B67" s="534" t="s">
        <v>371</v>
      </c>
      <c r="C67" s="535"/>
      <c r="D67" s="535"/>
      <c r="E67" s="535"/>
      <c r="F67" s="535"/>
      <c r="G67" s="535"/>
      <c r="H67" s="535"/>
      <c r="I67" s="535"/>
      <c r="J67" s="535"/>
      <c r="K67" s="535"/>
      <c r="L67" s="535"/>
      <c r="M67" s="535"/>
      <c r="N67" s="153"/>
      <c r="O67" s="153"/>
      <c r="P67" s="153"/>
    </row>
    <row r="68" spans="1:16" x14ac:dyDescent="0.25">
      <c r="B68" s="153"/>
      <c r="C68" s="153"/>
      <c r="D68" s="153"/>
      <c r="E68" s="153"/>
      <c r="F68" s="153"/>
      <c r="G68" s="153"/>
      <c r="H68" s="153"/>
      <c r="I68" s="153"/>
      <c r="J68" s="153"/>
      <c r="K68" s="153"/>
      <c r="L68" s="153"/>
      <c r="M68" s="153"/>
      <c r="N68" s="153"/>
      <c r="O68" s="153"/>
      <c r="P68" s="153"/>
    </row>
    <row r="69" spans="1:16" x14ac:dyDescent="0.25">
      <c r="O69"/>
    </row>
    <row r="70" spans="1:16" x14ac:dyDescent="0.25">
      <c r="O70"/>
    </row>
    <row r="71" spans="1:16" x14ac:dyDescent="0.25">
      <c r="O71"/>
    </row>
    <row r="72" spans="1:16" x14ac:dyDescent="0.25">
      <c r="O72"/>
    </row>
    <row r="73" spans="1:16" x14ac:dyDescent="0.25">
      <c r="O73"/>
    </row>
    <row r="74" spans="1:16" x14ac:dyDescent="0.25">
      <c r="O74"/>
    </row>
    <row r="75" spans="1:16" x14ac:dyDescent="0.25">
      <c r="O75"/>
    </row>
    <row r="76" spans="1:16" x14ac:dyDescent="0.25">
      <c r="O76"/>
    </row>
    <row r="77" spans="1:16" x14ac:dyDescent="0.25">
      <c r="O77"/>
    </row>
    <row r="78" spans="1:16" x14ac:dyDescent="0.25">
      <c r="O78"/>
    </row>
    <row r="79" spans="1:16" x14ac:dyDescent="0.25">
      <c r="O79"/>
    </row>
    <row r="80" spans="1:16" x14ac:dyDescent="0.25">
      <c r="O80"/>
    </row>
    <row r="81" spans="15:15" x14ac:dyDescent="0.25">
      <c r="O81"/>
    </row>
    <row r="82" spans="15:15" x14ac:dyDescent="0.25">
      <c r="O82"/>
    </row>
    <row r="83" spans="15:15" x14ac:dyDescent="0.25">
      <c r="O83"/>
    </row>
    <row r="84" spans="15:15" x14ac:dyDescent="0.25">
      <c r="O84"/>
    </row>
    <row r="85" spans="15:15" x14ac:dyDescent="0.25">
      <c r="O85"/>
    </row>
    <row r="86" spans="15:15" x14ac:dyDescent="0.25">
      <c r="O86"/>
    </row>
    <row r="87" spans="15:15" x14ac:dyDescent="0.25">
      <c r="O87"/>
    </row>
    <row r="88" spans="15:15" x14ac:dyDescent="0.25">
      <c r="O88"/>
    </row>
    <row r="89" spans="15:15" x14ac:dyDescent="0.25">
      <c r="O89"/>
    </row>
    <row r="90" spans="15:15" x14ac:dyDescent="0.25">
      <c r="O90"/>
    </row>
    <row r="91" spans="15:15" x14ac:dyDescent="0.25">
      <c r="O91"/>
    </row>
    <row r="92" spans="15:15" x14ac:dyDescent="0.25">
      <c r="O92"/>
    </row>
    <row r="93" spans="15:15" x14ac:dyDescent="0.25">
      <c r="O93"/>
    </row>
    <row r="94" spans="15:15" x14ac:dyDescent="0.25">
      <c r="O94"/>
    </row>
    <row r="95" spans="15:15" x14ac:dyDescent="0.25">
      <c r="O95"/>
    </row>
    <row r="96" spans="15:15" x14ac:dyDescent="0.25">
      <c r="O96"/>
    </row>
    <row r="97" spans="15:15" x14ac:dyDescent="0.25">
      <c r="O97"/>
    </row>
    <row r="98" spans="15:15" x14ac:dyDescent="0.25">
      <c r="O98"/>
    </row>
    <row r="99" spans="15:15" x14ac:dyDescent="0.25">
      <c r="O99"/>
    </row>
    <row r="100" spans="15:15" x14ac:dyDescent="0.25">
      <c r="O100"/>
    </row>
    <row r="101" spans="15:15" x14ac:dyDescent="0.25">
      <c r="O101"/>
    </row>
    <row r="102" spans="15:15" x14ac:dyDescent="0.25">
      <c r="O102"/>
    </row>
    <row r="103" spans="15:15" x14ac:dyDescent="0.25">
      <c r="O103"/>
    </row>
    <row r="104" spans="15:15" x14ac:dyDescent="0.25">
      <c r="O104"/>
    </row>
    <row r="105" spans="15:15" x14ac:dyDescent="0.25">
      <c r="O105"/>
    </row>
    <row r="106" spans="15:15" x14ac:dyDescent="0.25">
      <c r="O106"/>
    </row>
    <row r="107" spans="15:15" x14ac:dyDescent="0.25">
      <c r="O107"/>
    </row>
    <row r="108" spans="15:15" x14ac:dyDescent="0.25">
      <c r="O108"/>
    </row>
    <row r="109" spans="15:15" x14ac:dyDescent="0.25">
      <c r="O109"/>
    </row>
    <row r="110" spans="15:15" x14ac:dyDescent="0.25">
      <c r="O110"/>
    </row>
    <row r="111" spans="15:15" x14ac:dyDescent="0.25">
      <c r="O111"/>
    </row>
    <row r="112" spans="15:15" x14ac:dyDescent="0.25">
      <c r="O112"/>
    </row>
    <row r="113" spans="1:15" x14ac:dyDescent="0.25">
      <c r="O113"/>
    </row>
    <row r="114" spans="1:15" x14ac:dyDescent="0.25">
      <c r="O114"/>
    </row>
    <row r="115" spans="1:15" x14ac:dyDescent="0.25">
      <c r="O115"/>
    </row>
    <row r="116" spans="1:15" x14ac:dyDescent="0.25">
      <c r="O116"/>
    </row>
    <row r="117" spans="1:15" x14ac:dyDescent="0.25">
      <c r="O117"/>
    </row>
    <row r="118" spans="1:15" ht="12.9" customHeight="1" x14ac:dyDescent="0.25">
      <c r="O118"/>
    </row>
    <row r="119" spans="1:15" hidden="1" x14ac:dyDescent="0.25">
      <c r="A119" t="s">
        <v>23</v>
      </c>
    </row>
    <row r="120" spans="1:15" hidden="1" x14ac:dyDescent="0.25">
      <c r="A120" t="s">
        <v>57</v>
      </c>
    </row>
  </sheetData>
  <mergeCells count="66">
    <mergeCell ref="B13:H13"/>
    <mergeCell ref="B14:H14"/>
    <mergeCell ref="L25:M25"/>
    <mergeCell ref="I11:J11"/>
    <mergeCell ref="I12:J12"/>
    <mergeCell ref="I13:J13"/>
    <mergeCell ref="I14:J14"/>
    <mergeCell ref="I15:J15"/>
    <mergeCell ref="B21:F21"/>
    <mergeCell ref="G21:I21"/>
    <mergeCell ref="H16:J16"/>
    <mergeCell ref="B63:E63"/>
    <mergeCell ref="H63:L63"/>
    <mergeCell ref="B67:M67"/>
    <mergeCell ref="B6:H6"/>
    <mergeCell ref="B7:H7"/>
    <mergeCell ref="B8:H8"/>
    <mergeCell ref="I6:J6"/>
    <mergeCell ref="I7:J7"/>
    <mergeCell ref="I8:J8"/>
    <mergeCell ref="B57:L57"/>
    <mergeCell ref="B58:L58"/>
    <mergeCell ref="I59:L59"/>
    <mergeCell ref="C61:L61"/>
    <mergeCell ref="H62:L62"/>
    <mergeCell ref="I22:K22"/>
    <mergeCell ref="I23:K23"/>
    <mergeCell ref="B56:H56"/>
    <mergeCell ref="K56:L56"/>
    <mergeCell ref="D42:K42"/>
    <mergeCell ref="D43:K43"/>
    <mergeCell ref="D44:K44"/>
    <mergeCell ref="D45:K45"/>
    <mergeCell ref="D46:K46"/>
    <mergeCell ref="D47:K47"/>
    <mergeCell ref="D48:K48"/>
    <mergeCell ref="J49:L49"/>
    <mergeCell ref="I50:L50"/>
    <mergeCell ref="I52:L52"/>
    <mergeCell ref="K55:L55"/>
    <mergeCell ref="B32:C32"/>
    <mergeCell ref="D32:I32"/>
    <mergeCell ref="D41:K41"/>
    <mergeCell ref="B35:C35"/>
    <mergeCell ref="B36:C36"/>
    <mergeCell ref="D36:I36"/>
    <mergeCell ref="B37:C37"/>
    <mergeCell ref="D37:I37"/>
    <mergeCell ref="K39:L39"/>
    <mergeCell ref="B30:C30"/>
    <mergeCell ref="B31:C31"/>
    <mergeCell ref="D31:I31"/>
    <mergeCell ref="I24:K24"/>
    <mergeCell ref="B19:F19"/>
    <mergeCell ref="G19:I19"/>
    <mergeCell ref="B20:F20"/>
    <mergeCell ref="G20:I20"/>
    <mergeCell ref="I9:J9"/>
    <mergeCell ref="B12:H12"/>
    <mergeCell ref="B11:H11"/>
    <mergeCell ref="A1:D1"/>
    <mergeCell ref="E1:J1"/>
    <mergeCell ref="A2:M2"/>
    <mergeCell ref="A3:M3"/>
    <mergeCell ref="I5:J5"/>
    <mergeCell ref="B5:H5"/>
  </mergeCells>
  <pageMargins left="0.75" right="0.75" top="1" bottom="1" header="0.5" footer="0.5"/>
  <pageSetup scale="94" fitToHeight="0"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117"/>
  <sheetViews>
    <sheetView topLeftCell="A22" zoomScale="125" workbookViewId="0">
      <selection activeCell="D45" sqref="D45:K45"/>
    </sheetView>
  </sheetViews>
  <sheetFormatPr defaultColWidth="8.88671875" defaultRowHeight="13.2" x14ac:dyDescent="0.25"/>
  <cols>
    <col min="1" max="1" width="3" style="177" customWidth="1"/>
    <col min="2" max="7" width="2.88671875" style="177" customWidth="1"/>
    <col min="8" max="8" width="4.88671875" style="177" customWidth="1"/>
    <col min="9" max="9" width="12.88671875" style="177" customWidth="1"/>
    <col min="10" max="10" width="9" style="177" customWidth="1"/>
    <col min="11" max="11" width="8" style="177" customWidth="1"/>
    <col min="12" max="12" width="11.5546875" style="177" customWidth="1"/>
    <col min="13" max="14" width="13" style="177" customWidth="1"/>
    <col min="15" max="15" width="13.88671875" style="14" customWidth="1"/>
    <col min="16" max="16" width="14.44140625" style="177" customWidth="1"/>
    <col min="17" max="18" width="8.88671875" style="177"/>
    <col min="19" max="23" width="0" style="177" hidden="1" customWidth="1"/>
    <col min="24" max="16384" width="8.88671875" style="177"/>
  </cols>
  <sheetData>
    <row r="1" spans="1:23" s="170" customFormat="1" ht="13.8" x14ac:dyDescent="0.25">
      <c r="A1" s="620" t="s">
        <v>501</v>
      </c>
      <c r="B1" s="620"/>
      <c r="C1" s="620"/>
      <c r="D1" s="620"/>
      <c r="E1" s="621"/>
      <c r="F1" s="621"/>
      <c r="G1" s="621"/>
      <c r="H1" s="621"/>
      <c r="I1" s="621"/>
      <c r="J1" s="621"/>
      <c r="O1" s="119"/>
    </row>
    <row r="2" spans="1:23" s="170" customFormat="1" ht="13.8" x14ac:dyDescent="0.25">
      <c r="A2" s="395" t="s">
        <v>398</v>
      </c>
      <c r="B2" s="395"/>
      <c r="C2" s="395"/>
      <c r="D2" s="395"/>
      <c r="E2" s="395"/>
      <c r="F2" s="395"/>
      <c r="G2" s="395"/>
      <c r="H2" s="395"/>
      <c r="I2" s="395"/>
      <c r="J2" s="395"/>
      <c r="K2" s="395"/>
      <c r="L2" s="395"/>
      <c r="M2" s="395"/>
      <c r="O2" s="119"/>
    </row>
    <row r="3" spans="1:23" s="172" customFormat="1" ht="15.6" x14ac:dyDescent="0.3">
      <c r="A3" s="622" t="s">
        <v>502</v>
      </c>
      <c r="B3" s="622"/>
      <c r="C3" s="622"/>
      <c r="D3" s="622"/>
      <c r="E3" s="622"/>
      <c r="F3" s="622"/>
      <c r="G3" s="622"/>
      <c r="H3" s="622"/>
      <c r="I3" s="622"/>
      <c r="J3" s="622"/>
      <c r="K3" s="622"/>
      <c r="L3" s="622"/>
      <c r="M3" s="622"/>
      <c r="N3" s="171"/>
      <c r="O3" s="171"/>
    </row>
    <row r="4" spans="1:23" ht="21" customHeight="1" x14ac:dyDescent="0.3">
      <c r="A4" s="171" t="s">
        <v>304</v>
      </c>
      <c r="B4" s="171" t="s">
        <v>468</v>
      </c>
      <c r="C4" s="171"/>
      <c r="D4" s="171"/>
      <c r="E4" s="171"/>
      <c r="F4" s="171"/>
      <c r="G4" s="171"/>
      <c r="H4" s="171"/>
      <c r="I4" s="171"/>
      <c r="J4" s="171"/>
      <c r="K4" s="171"/>
      <c r="L4" s="171"/>
      <c r="M4" s="171"/>
      <c r="T4" s="272" t="s">
        <v>3</v>
      </c>
      <c r="U4" s="272"/>
      <c r="V4" s="273"/>
      <c r="W4" s="274"/>
    </row>
    <row r="5" spans="1:23" ht="25.5" customHeight="1" x14ac:dyDescent="0.25">
      <c r="B5" s="617" t="s">
        <v>6</v>
      </c>
      <c r="C5" s="617"/>
      <c r="D5" s="617"/>
      <c r="E5" s="617"/>
      <c r="F5" s="617"/>
      <c r="G5" s="617"/>
      <c r="H5" s="617"/>
      <c r="I5" s="617"/>
      <c r="J5" s="618" t="s">
        <v>7</v>
      </c>
      <c r="K5" s="619"/>
      <c r="L5" s="275" t="s">
        <v>480</v>
      </c>
      <c r="M5" s="276" t="s">
        <v>169</v>
      </c>
      <c r="T5" s="272" t="s">
        <v>3</v>
      </c>
      <c r="U5" s="272"/>
      <c r="V5" s="273"/>
      <c r="W5" s="274"/>
    </row>
    <row r="6" spans="1:23" ht="17.100000000000001" customHeight="1" x14ac:dyDescent="0.25">
      <c r="B6" s="612" t="s">
        <v>503</v>
      </c>
      <c r="C6" s="613"/>
      <c r="D6" s="613"/>
      <c r="E6" s="613"/>
      <c r="F6" s="613"/>
      <c r="G6" s="613"/>
      <c r="H6" s="613"/>
      <c r="I6" s="614"/>
      <c r="J6" s="615" t="s">
        <v>504</v>
      </c>
      <c r="K6" s="616"/>
      <c r="L6" s="277">
        <v>15</v>
      </c>
      <c r="M6" s="277">
        <v>2</v>
      </c>
      <c r="T6" s="272" t="s">
        <v>3</v>
      </c>
      <c r="U6" s="272"/>
      <c r="V6" s="273"/>
      <c r="W6" s="274"/>
    </row>
    <row r="7" spans="1:23" ht="14.1" customHeight="1" x14ac:dyDescent="0.25">
      <c r="B7" s="607" t="s">
        <v>0</v>
      </c>
      <c r="C7" s="608"/>
      <c r="D7" s="608"/>
      <c r="E7" s="608"/>
      <c r="F7" s="608"/>
      <c r="G7" s="608"/>
      <c r="H7" s="608"/>
      <c r="I7" s="609"/>
      <c r="J7" s="610"/>
      <c r="K7" s="611"/>
      <c r="L7" s="278"/>
      <c r="M7" s="278"/>
    </row>
    <row r="8" spans="1:23" ht="17.100000000000001" customHeight="1" x14ac:dyDescent="0.25">
      <c r="J8" s="600" t="s">
        <v>481</v>
      </c>
      <c r="K8" s="600"/>
      <c r="L8" s="177">
        <f>SUM(L6:L7)</f>
        <v>15</v>
      </c>
      <c r="T8" s="207" t="s">
        <v>8</v>
      </c>
      <c r="U8" s="227" t="s">
        <v>7</v>
      </c>
      <c r="V8" s="279" t="s">
        <v>480</v>
      </c>
      <c r="W8" s="280" t="s">
        <v>25</v>
      </c>
    </row>
    <row r="9" spans="1:23" ht="12.75" customHeight="1" x14ac:dyDescent="0.25">
      <c r="J9" s="281"/>
      <c r="K9" s="281"/>
      <c r="T9" s="186"/>
      <c r="U9" s="176"/>
      <c r="V9" s="196"/>
      <c r="W9" s="257"/>
    </row>
    <row r="10" spans="1:23" ht="30.75" customHeight="1" x14ac:dyDescent="0.25">
      <c r="B10" s="617" t="s">
        <v>482</v>
      </c>
      <c r="C10" s="617"/>
      <c r="D10" s="617"/>
      <c r="E10" s="617"/>
      <c r="F10" s="617"/>
      <c r="G10" s="617"/>
      <c r="H10" s="617"/>
      <c r="I10" s="617"/>
      <c r="J10" s="618" t="s">
        <v>7</v>
      </c>
      <c r="K10" s="619"/>
      <c r="L10" s="275" t="s">
        <v>480</v>
      </c>
      <c r="M10" s="276" t="s">
        <v>169</v>
      </c>
      <c r="T10" s="272" t="s">
        <v>3</v>
      </c>
      <c r="U10" s="272"/>
      <c r="V10" s="273"/>
      <c r="W10" s="274"/>
    </row>
    <row r="11" spans="1:23" ht="14.1" customHeight="1" x14ac:dyDescent="0.25">
      <c r="B11" s="612" t="s">
        <v>505</v>
      </c>
      <c r="C11" s="613"/>
      <c r="D11" s="613"/>
      <c r="E11" s="613"/>
      <c r="F11" s="613"/>
      <c r="G11" s="613"/>
      <c r="H11" s="613"/>
      <c r="I11" s="614"/>
      <c r="J11" s="610" t="s">
        <v>506</v>
      </c>
      <c r="K11" s="611"/>
      <c r="L11" s="278">
        <v>15</v>
      </c>
      <c r="M11" s="278">
        <v>2</v>
      </c>
    </row>
    <row r="12" spans="1:23" ht="14.1" customHeight="1" x14ac:dyDescent="0.25">
      <c r="B12" s="607" t="s">
        <v>0</v>
      </c>
      <c r="C12" s="608"/>
      <c r="D12" s="608"/>
      <c r="E12" s="608"/>
      <c r="F12" s="608"/>
      <c r="G12" s="608"/>
      <c r="H12" s="608"/>
      <c r="I12" s="609"/>
      <c r="J12" s="610"/>
      <c r="K12" s="611"/>
      <c r="L12" s="278"/>
      <c r="M12" s="278"/>
    </row>
    <row r="13" spans="1:23" x14ac:dyDescent="0.25">
      <c r="I13" s="600" t="s">
        <v>399</v>
      </c>
      <c r="J13" s="600"/>
      <c r="K13" s="600"/>
      <c r="L13" s="177">
        <f>SUM(L11:L12)</f>
        <v>15</v>
      </c>
    </row>
    <row r="14" spans="1:23" x14ac:dyDescent="0.25">
      <c r="B14" s="207"/>
      <c r="C14" s="207"/>
      <c r="D14" s="207"/>
      <c r="E14" s="207"/>
      <c r="F14" s="207"/>
      <c r="G14" s="207"/>
      <c r="H14" s="207"/>
      <c r="I14" s="454" t="s">
        <v>400</v>
      </c>
      <c r="J14" s="454"/>
      <c r="K14" s="454"/>
      <c r="L14" s="207">
        <f>L13+L8</f>
        <v>30</v>
      </c>
      <c r="M14" s="207"/>
    </row>
    <row r="16" spans="1:23" s="174" customFormat="1" ht="13.8" x14ac:dyDescent="0.25">
      <c r="A16" s="174" t="s">
        <v>396</v>
      </c>
      <c r="B16" s="174" t="s">
        <v>305</v>
      </c>
      <c r="O16" s="24"/>
    </row>
    <row r="17" spans="1:15" ht="21" x14ac:dyDescent="0.25">
      <c r="A17" s="175"/>
      <c r="B17" s="601" t="s">
        <v>77</v>
      </c>
      <c r="C17" s="601"/>
      <c r="D17" s="601"/>
      <c r="E17" s="601"/>
      <c r="F17" s="601"/>
      <c r="G17" s="601" t="s">
        <v>78</v>
      </c>
      <c r="H17" s="602"/>
      <c r="I17" s="602"/>
      <c r="J17" s="282" t="s">
        <v>483</v>
      </c>
      <c r="K17" s="283" t="s">
        <v>484</v>
      </c>
      <c r="L17" s="283" t="s">
        <v>485</v>
      </c>
      <c r="M17" s="284"/>
      <c r="O17" s="22"/>
    </row>
    <row r="18" spans="1:15" s="181" customFormat="1" x14ac:dyDescent="0.25">
      <c r="A18" s="175"/>
      <c r="B18" s="603" t="s">
        <v>507</v>
      </c>
      <c r="C18" s="604"/>
      <c r="D18" s="604"/>
      <c r="E18" s="604"/>
      <c r="F18" s="604"/>
      <c r="G18" s="605" t="s">
        <v>464</v>
      </c>
      <c r="H18" s="606"/>
      <c r="I18" s="606"/>
      <c r="J18" s="285">
        <v>1</v>
      </c>
      <c r="K18" s="286">
        <v>1</v>
      </c>
      <c r="L18" s="287">
        <f>J18+K18</f>
        <v>2</v>
      </c>
      <c r="M18" s="180"/>
      <c r="O18" s="16"/>
    </row>
    <row r="19" spans="1:15" s="181" customFormat="1" x14ac:dyDescent="0.25">
      <c r="A19" s="175"/>
      <c r="B19" s="596" t="s">
        <v>508</v>
      </c>
      <c r="C19" s="597"/>
      <c r="D19" s="597"/>
      <c r="E19" s="597"/>
      <c r="F19" s="597"/>
      <c r="G19" s="598" t="s">
        <v>464</v>
      </c>
      <c r="H19" s="599"/>
      <c r="I19" s="599"/>
      <c r="J19" s="288">
        <v>1</v>
      </c>
      <c r="K19" s="289">
        <v>1</v>
      </c>
      <c r="L19" s="290">
        <f>J19+K19</f>
        <v>2</v>
      </c>
      <c r="M19" s="180"/>
      <c r="O19" s="16"/>
    </row>
    <row r="20" spans="1:15" s="181" customFormat="1" x14ac:dyDescent="0.25">
      <c r="A20" s="175"/>
      <c r="B20" s="294"/>
      <c r="C20" s="202"/>
      <c r="D20" s="202"/>
      <c r="E20" s="202"/>
      <c r="F20" s="202"/>
      <c r="G20" s="295"/>
      <c r="H20" s="296"/>
      <c r="I20" s="296"/>
      <c r="J20" s="355"/>
      <c r="K20" s="361" t="s">
        <v>486</v>
      </c>
      <c r="L20" s="105">
        <v>16000</v>
      </c>
      <c r="N20" s="261"/>
      <c r="O20" s="297"/>
    </row>
    <row r="21" spans="1:15" x14ac:dyDescent="0.25">
      <c r="A21" s="175"/>
      <c r="B21" s="176"/>
      <c r="C21" s="176"/>
      <c r="D21" s="176"/>
      <c r="E21" s="176"/>
      <c r="F21" s="176"/>
      <c r="G21" s="176"/>
      <c r="H21" s="176"/>
      <c r="I21" s="176"/>
      <c r="K21" s="360" t="s">
        <v>79</v>
      </c>
      <c r="L21" s="105">
        <v>9600</v>
      </c>
    </row>
    <row r="22" spans="1:15" x14ac:dyDescent="0.25">
      <c r="A22" s="175"/>
      <c r="B22" s="175"/>
      <c r="C22" s="175"/>
      <c r="D22" s="175"/>
      <c r="E22" s="175"/>
      <c r="F22" s="175"/>
      <c r="G22" s="175"/>
      <c r="H22" s="175"/>
      <c r="I22" s="175"/>
      <c r="K22" s="360" t="s">
        <v>303</v>
      </c>
      <c r="L22" s="106">
        <v>4352</v>
      </c>
    </row>
    <row r="23" spans="1:15" x14ac:dyDescent="0.25">
      <c r="A23" s="175"/>
      <c r="B23" s="354"/>
      <c r="C23" s="354"/>
      <c r="D23" s="354"/>
      <c r="E23" s="354"/>
      <c r="F23" s="354"/>
      <c r="G23" s="354"/>
      <c r="H23" s="207"/>
      <c r="I23" s="376"/>
      <c r="J23" s="376"/>
      <c r="K23" s="376" t="s">
        <v>406</v>
      </c>
      <c r="L23" s="550">
        <f>SUM(L20:L22)</f>
        <v>29952</v>
      </c>
      <c r="M23" s="550"/>
    </row>
    <row r="24" spans="1:15" x14ac:dyDescent="0.25">
      <c r="A24" s="175"/>
      <c r="B24" s="175"/>
      <c r="C24" s="175"/>
      <c r="D24" s="175"/>
      <c r="E24" s="175"/>
      <c r="F24" s="175"/>
      <c r="G24" s="175"/>
      <c r="H24" s="175"/>
      <c r="I24" s="175"/>
    </row>
    <row r="25" spans="1:15" s="174" customFormat="1" ht="13.8" x14ac:dyDescent="0.25">
      <c r="A25" s="174" t="s">
        <v>487</v>
      </c>
      <c r="B25" s="174" t="s">
        <v>311</v>
      </c>
      <c r="O25" s="24"/>
    </row>
    <row r="26" spans="1:15" x14ac:dyDescent="0.25">
      <c r="A26" s="175"/>
      <c r="B26" s="177" t="s">
        <v>316</v>
      </c>
      <c r="C26" s="177" t="s">
        <v>317</v>
      </c>
    </row>
    <row r="27" spans="1:15" x14ac:dyDescent="0.25">
      <c r="A27" s="175"/>
      <c r="B27" s="177" t="s">
        <v>312</v>
      </c>
    </row>
    <row r="28" spans="1:15" s="184" customFormat="1" ht="21" x14ac:dyDescent="0.25">
      <c r="A28" s="175"/>
      <c r="B28" s="405" t="s">
        <v>313</v>
      </c>
      <c r="C28" s="405"/>
      <c r="D28" s="298" t="s">
        <v>314</v>
      </c>
      <c r="E28" s="298"/>
      <c r="F28" s="298"/>
      <c r="G28" s="298"/>
      <c r="H28" s="298"/>
      <c r="I28" s="298"/>
      <c r="J28" s="182" t="s">
        <v>315</v>
      </c>
      <c r="K28" s="182" t="s">
        <v>13</v>
      </c>
      <c r="L28" s="183" t="s">
        <v>320</v>
      </c>
      <c r="M28" s="183" t="s">
        <v>175</v>
      </c>
      <c r="O28" s="15"/>
    </row>
    <row r="29" spans="1:15" s="181" customFormat="1" x14ac:dyDescent="0.25">
      <c r="A29" s="175"/>
      <c r="B29" s="586"/>
      <c r="C29" s="586"/>
      <c r="D29" s="586"/>
      <c r="E29" s="586"/>
      <c r="F29" s="586"/>
      <c r="G29" s="586"/>
      <c r="H29" s="586"/>
      <c r="I29" s="586"/>
      <c r="J29" s="299"/>
      <c r="K29" s="299"/>
      <c r="L29" s="299"/>
      <c r="M29" s="35">
        <f>(B29*L29*K29)+(J29*B29)</f>
        <v>0</v>
      </c>
      <c r="O29" s="16"/>
    </row>
    <row r="30" spans="1:15" s="181" customFormat="1" x14ac:dyDescent="0.25">
      <c r="A30" s="175"/>
      <c r="B30" s="588"/>
      <c r="C30" s="588"/>
      <c r="D30" s="588"/>
      <c r="E30" s="588"/>
      <c r="F30" s="588"/>
      <c r="G30" s="588"/>
      <c r="H30" s="588"/>
      <c r="I30" s="588"/>
      <c r="J30" s="300"/>
      <c r="K30" s="300"/>
      <c r="L30" s="300"/>
      <c r="M30" s="36">
        <f>(B30*L30*K30)+(J30*B30)</f>
        <v>0</v>
      </c>
      <c r="O30" s="16"/>
    </row>
    <row r="31" spans="1:15" x14ac:dyDescent="0.25">
      <c r="A31" s="175"/>
      <c r="B31" s="175"/>
      <c r="C31" s="175"/>
      <c r="D31" s="175"/>
      <c r="E31" s="175"/>
      <c r="F31" s="175"/>
      <c r="G31" s="175"/>
      <c r="H31" s="175"/>
      <c r="I31" s="175"/>
      <c r="L31" s="187" t="s">
        <v>177</v>
      </c>
      <c r="M31" s="17">
        <f>SUM(M29:M30)</f>
        <v>0</v>
      </c>
    </row>
    <row r="32" spans="1:15" x14ac:dyDescent="0.25">
      <c r="A32" s="175"/>
      <c r="B32" s="177" t="s">
        <v>176</v>
      </c>
    </row>
    <row r="33" spans="1:15" s="184" customFormat="1" ht="21" x14ac:dyDescent="0.25">
      <c r="A33" s="175"/>
      <c r="B33" s="405" t="s">
        <v>313</v>
      </c>
      <c r="C33" s="405"/>
      <c r="D33" s="298" t="s">
        <v>314</v>
      </c>
      <c r="E33" s="298"/>
      <c r="F33" s="298"/>
      <c r="G33" s="298"/>
      <c r="H33" s="298"/>
      <c r="I33" s="298"/>
      <c r="J33" s="182" t="s">
        <v>315</v>
      </c>
      <c r="K33" s="182" t="s">
        <v>13</v>
      </c>
      <c r="L33" s="183" t="s">
        <v>320</v>
      </c>
      <c r="M33" s="183" t="s">
        <v>175</v>
      </c>
      <c r="O33" s="15"/>
    </row>
    <row r="34" spans="1:15" s="181" customFormat="1" x14ac:dyDescent="0.25">
      <c r="A34" s="175"/>
      <c r="B34" s="586">
        <v>2</v>
      </c>
      <c r="C34" s="586"/>
      <c r="D34" s="587" t="s">
        <v>509</v>
      </c>
      <c r="E34" s="587"/>
      <c r="F34" s="587"/>
      <c r="G34" s="587"/>
      <c r="H34" s="587"/>
      <c r="I34" s="587"/>
      <c r="J34" s="112">
        <v>2500</v>
      </c>
      <c r="K34" s="112">
        <v>75</v>
      </c>
      <c r="L34" s="301">
        <v>5</v>
      </c>
      <c r="M34" s="36">
        <f>(B34*L34*K34)+(J34*B34)</f>
        <v>5750</v>
      </c>
      <c r="O34" s="16"/>
    </row>
    <row r="35" spans="1:15" s="181" customFormat="1" x14ac:dyDescent="0.25">
      <c r="A35" s="175"/>
      <c r="B35" s="588">
        <v>2</v>
      </c>
      <c r="C35" s="588"/>
      <c r="D35" s="589" t="s">
        <v>510</v>
      </c>
      <c r="E35" s="589"/>
      <c r="F35" s="589"/>
      <c r="G35" s="589"/>
      <c r="H35" s="589"/>
      <c r="I35" s="589"/>
      <c r="J35" s="112">
        <v>2500</v>
      </c>
      <c r="K35" s="112">
        <v>75</v>
      </c>
      <c r="L35" s="301">
        <v>5</v>
      </c>
      <c r="M35" s="36">
        <f>(B35*L35*K35)+(J35*B35)</f>
        <v>5750</v>
      </c>
      <c r="O35" s="16"/>
    </row>
    <row r="36" spans="1:15" s="181" customFormat="1" x14ac:dyDescent="0.25">
      <c r="A36" s="175"/>
      <c r="B36" s="590"/>
      <c r="C36" s="591"/>
      <c r="D36" s="590"/>
      <c r="E36" s="592"/>
      <c r="F36" s="592"/>
      <c r="G36" s="592"/>
      <c r="H36" s="592"/>
      <c r="I36" s="593"/>
      <c r="J36" s="111"/>
      <c r="K36" s="111"/>
      <c r="L36" s="300"/>
      <c r="M36" s="36">
        <f>(B36*L36*K36)+(J36*B36)</f>
        <v>0</v>
      </c>
      <c r="O36" s="16"/>
    </row>
    <row r="37" spans="1:15" x14ac:dyDescent="0.25">
      <c r="A37" s="175"/>
      <c r="B37" s="227"/>
      <c r="C37" s="227"/>
      <c r="D37" s="227"/>
      <c r="E37" s="227"/>
      <c r="F37" s="227"/>
      <c r="G37" s="227"/>
      <c r="H37" s="227"/>
      <c r="I37" s="227"/>
      <c r="J37" s="207"/>
      <c r="K37" s="207"/>
      <c r="L37" s="302" t="s">
        <v>178</v>
      </c>
      <c r="M37" s="13">
        <f>SUM(M34:M36)</f>
        <v>11500</v>
      </c>
      <c r="N37" s="303"/>
    </row>
    <row r="38" spans="1:15" x14ac:dyDescent="0.25">
      <c r="A38" s="175"/>
      <c r="C38" s="188"/>
      <c r="D38" s="188"/>
      <c r="E38" s="188"/>
      <c r="F38" s="188"/>
      <c r="G38" s="188"/>
      <c r="H38" s="188"/>
      <c r="K38" s="594" t="s">
        <v>334</v>
      </c>
      <c r="L38" s="595"/>
      <c r="M38" s="114">
        <f>M31+M37</f>
        <v>11500</v>
      </c>
      <c r="N38" s="303"/>
    </row>
    <row r="39" spans="1:15" x14ac:dyDescent="0.25">
      <c r="A39" s="175"/>
      <c r="B39" s="177" t="s">
        <v>140</v>
      </c>
      <c r="C39" s="188" t="s">
        <v>335</v>
      </c>
      <c r="D39" s="188"/>
      <c r="E39" s="188"/>
      <c r="F39" s="188"/>
      <c r="G39" s="188"/>
      <c r="H39" s="188"/>
      <c r="I39" s="188"/>
      <c r="J39" s="188"/>
    </row>
    <row r="40" spans="1:15" s="181" customFormat="1" x14ac:dyDescent="0.25">
      <c r="A40" s="175"/>
      <c r="C40" s="181" t="s">
        <v>336</v>
      </c>
      <c r="D40" s="574" t="s">
        <v>471</v>
      </c>
      <c r="E40" s="575"/>
      <c r="F40" s="575"/>
      <c r="G40" s="575"/>
      <c r="H40" s="575"/>
      <c r="I40" s="575"/>
      <c r="J40" s="575"/>
      <c r="K40" s="576"/>
      <c r="M40" s="111">
        <v>1000</v>
      </c>
      <c r="N40" s="16"/>
    </row>
    <row r="41" spans="1:15" s="181" customFormat="1" x14ac:dyDescent="0.25">
      <c r="A41" s="175"/>
      <c r="C41" s="181" t="s">
        <v>488</v>
      </c>
      <c r="D41" s="574" t="s">
        <v>472</v>
      </c>
      <c r="E41" s="575"/>
      <c r="F41" s="575"/>
      <c r="G41" s="575"/>
      <c r="H41" s="575"/>
      <c r="I41" s="575"/>
      <c r="J41" s="575"/>
      <c r="K41" s="576"/>
      <c r="M41" s="111">
        <v>1000</v>
      </c>
      <c r="N41" s="16"/>
    </row>
    <row r="42" spans="1:15" s="181" customFormat="1" x14ac:dyDescent="0.25">
      <c r="A42" s="175"/>
      <c r="C42" s="181" t="s">
        <v>489</v>
      </c>
      <c r="D42" s="574" t="s">
        <v>473</v>
      </c>
      <c r="E42" s="575"/>
      <c r="F42" s="575"/>
      <c r="G42" s="575"/>
      <c r="H42" s="575"/>
      <c r="I42" s="575"/>
      <c r="J42" s="575"/>
      <c r="K42" s="576"/>
      <c r="M42" s="111">
        <v>1000</v>
      </c>
      <c r="N42" s="16"/>
    </row>
    <row r="43" spans="1:15" s="181" customFormat="1" x14ac:dyDescent="0.25">
      <c r="A43" s="175"/>
      <c r="C43" s="181" t="s">
        <v>32</v>
      </c>
      <c r="D43" s="574" t="s">
        <v>474</v>
      </c>
      <c r="E43" s="575"/>
      <c r="F43" s="575"/>
      <c r="G43" s="575"/>
      <c r="H43" s="575"/>
      <c r="I43" s="575"/>
      <c r="J43" s="575"/>
      <c r="K43" s="576"/>
      <c r="M43" s="111">
        <v>1000</v>
      </c>
    </row>
    <row r="44" spans="1:15" s="181" customFormat="1" x14ac:dyDescent="0.25">
      <c r="A44" s="175"/>
      <c r="C44" s="181" t="s">
        <v>33</v>
      </c>
      <c r="D44" s="574" t="s">
        <v>475</v>
      </c>
      <c r="E44" s="575"/>
      <c r="F44" s="575"/>
      <c r="G44" s="575"/>
      <c r="H44" s="575"/>
      <c r="I44" s="575"/>
      <c r="J44" s="575"/>
      <c r="K44" s="576"/>
      <c r="M44" s="111">
        <v>1000</v>
      </c>
      <c r="O44" s="16"/>
    </row>
    <row r="45" spans="1:15" s="181" customFormat="1" x14ac:dyDescent="0.25">
      <c r="A45" s="175"/>
      <c r="C45" s="181" t="s">
        <v>490</v>
      </c>
      <c r="D45" s="574" t="s">
        <v>511</v>
      </c>
      <c r="E45" s="575"/>
      <c r="F45" s="575"/>
      <c r="G45" s="575"/>
      <c r="H45" s="575"/>
      <c r="I45" s="575"/>
      <c r="J45" s="575"/>
      <c r="K45" s="576"/>
      <c r="M45" s="111">
        <v>1000</v>
      </c>
      <c r="O45" s="16"/>
    </row>
    <row r="46" spans="1:15" s="181" customFormat="1" x14ac:dyDescent="0.25">
      <c r="A46" s="175"/>
      <c r="C46" s="181" t="s">
        <v>35</v>
      </c>
      <c r="D46" s="574" t="s">
        <v>477</v>
      </c>
      <c r="E46" s="575"/>
      <c r="F46" s="575"/>
      <c r="G46" s="575"/>
      <c r="H46" s="575"/>
      <c r="I46" s="575"/>
      <c r="J46" s="575"/>
      <c r="K46" s="576"/>
      <c r="M46" s="111">
        <v>1000</v>
      </c>
      <c r="O46" s="16"/>
    </row>
    <row r="47" spans="1:15" s="181" customFormat="1" x14ac:dyDescent="0.25">
      <c r="A47" s="175"/>
      <c r="B47" s="304"/>
      <c r="C47" s="304" t="s">
        <v>491</v>
      </c>
      <c r="D47" s="577"/>
      <c r="E47" s="578"/>
      <c r="F47" s="578"/>
      <c r="G47" s="578"/>
      <c r="H47" s="578"/>
      <c r="I47" s="578"/>
      <c r="J47" s="578"/>
      <c r="K47" s="579"/>
      <c r="L47" s="304"/>
      <c r="M47" s="136">
        <v>0</v>
      </c>
      <c r="N47" s="261"/>
      <c r="O47" s="16"/>
    </row>
    <row r="48" spans="1:15" x14ac:dyDescent="0.25">
      <c r="A48" s="175"/>
      <c r="B48" s="186"/>
      <c r="C48" s="186"/>
      <c r="D48" s="186"/>
      <c r="E48" s="186"/>
      <c r="F48" s="186"/>
      <c r="G48" s="186"/>
      <c r="H48" s="186"/>
      <c r="I48" s="186"/>
      <c r="J48" s="580" t="s">
        <v>218</v>
      </c>
      <c r="K48" s="581"/>
      <c r="L48" s="410"/>
      <c r="M48" s="30">
        <f>SUM(M40:M47)</f>
        <v>7000</v>
      </c>
      <c r="N48" s="186"/>
      <c r="O48" s="30"/>
    </row>
    <row r="49" spans="1:16" x14ac:dyDescent="0.25">
      <c r="A49" s="175"/>
      <c r="B49" s="186"/>
      <c r="C49" s="186"/>
      <c r="D49" s="186"/>
      <c r="E49" s="186"/>
      <c r="F49" s="186"/>
      <c r="G49" s="186"/>
      <c r="H49" s="186"/>
      <c r="I49" s="582" t="s">
        <v>38</v>
      </c>
      <c r="J49" s="396"/>
      <c r="K49" s="396"/>
      <c r="L49" s="396"/>
      <c r="M49" s="206">
        <f>M38+M48</f>
        <v>18500</v>
      </c>
    </row>
    <row r="50" spans="1:16" s="219" customFormat="1" ht="13.8" x14ac:dyDescent="0.25">
      <c r="A50" s="175"/>
      <c r="B50" s="377"/>
      <c r="C50" s="377"/>
      <c r="D50" s="377"/>
      <c r="E50" s="377"/>
      <c r="F50" s="377"/>
      <c r="G50" s="377"/>
      <c r="H50" s="377"/>
      <c r="I50" s="583" t="s">
        <v>492</v>
      </c>
      <c r="J50" s="446"/>
      <c r="K50" s="446"/>
      <c r="L50" s="584"/>
      <c r="M50" s="373">
        <f>L23+M49</f>
        <v>48452</v>
      </c>
      <c r="O50" s="305"/>
    </row>
    <row r="51" spans="1:16" x14ac:dyDescent="0.25">
      <c r="A51" s="175"/>
    </row>
    <row r="52" spans="1:16" s="174" customFormat="1" ht="13.8" x14ac:dyDescent="0.25">
      <c r="A52" s="174" t="s">
        <v>479</v>
      </c>
      <c r="B52" s="174" t="s">
        <v>192</v>
      </c>
    </row>
    <row r="53" spans="1:16" s="181" customFormat="1" x14ac:dyDescent="0.25">
      <c r="A53" s="180"/>
      <c r="B53" s="304" t="s">
        <v>193</v>
      </c>
      <c r="C53" s="304"/>
      <c r="D53" s="304"/>
      <c r="E53" s="304"/>
      <c r="F53" s="304"/>
      <c r="G53" s="304"/>
      <c r="H53" s="304"/>
      <c r="I53" s="304" t="s">
        <v>493</v>
      </c>
      <c r="J53" s="293" t="s">
        <v>494</v>
      </c>
      <c r="K53" s="585" t="s">
        <v>495</v>
      </c>
      <c r="L53" s="416"/>
      <c r="M53" s="306"/>
    </row>
    <row r="54" spans="1:16" s="187" customFormat="1" x14ac:dyDescent="0.25">
      <c r="A54" s="180"/>
      <c r="B54" s="569" t="s">
        <v>22</v>
      </c>
      <c r="C54" s="570"/>
      <c r="D54" s="570"/>
      <c r="E54" s="570"/>
      <c r="F54" s="570"/>
      <c r="G54" s="570"/>
      <c r="H54" s="571"/>
      <c r="I54" s="121">
        <v>47452</v>
      </c>
      <c r="J54" s="122">
        <v>0.17</v>
      </c>
      <c r="K54" s="572">
        <f>I54*J54</f>
        <v>8066.84</v>
      </c>
      <c r="L54" s="573"/>
      <c r="M54" s="307"/>
      <c r="N54" s="252"/>
      <c r="O54" s="216"/>
    </row>
    <row r="55" spans="1:16" s="187" customFormat="1" ht="11.4" x14ac:dyDescent="0.2">
      <c r="A55" s="180"/>
      <c r="B55" s="562" t="s">
        <v>4</v>
      </c>
      <c r="C55" s="562"/>
      <c r="D55" s="562"/>
      <c r="E55" s="562"/>
      <c r="F55" s="562"/>
      <c r="G55" s="562"/>
      <c r="H55" s="562"/>
      <c r="I55" s="562"/>
      <c r="J55" s="562"/>
      <c r="K55" s="562"/>
      <c r="L55" s="562"/>
      <c r="M55" s="308"/>
      <c r="N55" s="252"/>
      <c r="O55" s="216"/>
    </row>
    <row r="56" spans="1:16" s="187" customFormat="1" ht="33" customHeight="1" x14ac:dyDescent="0.2">
      <c r="A56" s="180"/>
      <c r="B56" s="540" t="s">
        <v>478</v>
      </c>
      <c r="C56" s="541"/>
      <c r="D56" s="541"/>
      <c r="E56" s="541"/>
      <c r="F56" s="541"/>
      <c r="G56" s="541"/>
      <c r="H56" s="541"/>
      <c r="I56" s="541"/>
      <c r="J56" s="541"/>
      <c r="K56" s="541"/>
      <c r="L56" s="542"/>
      <c r="M56" s="308"/>
      <c r="N56" s="252"/>
      <c r="O56" s="216"/>
    </row>
    <row r="57" spans="1:16" ht="13.8" x14ac:dyDescent="0.25">
      <c r="A57" s="180"/>
      <c r="B57" s="176"/>
      <c r="C57" s="176"/>
      <c r="D57" s="176"/>
      <c r="E57" s="176"/>
      <c r="F57" s="176"/>
      <c r="G57" s="176"/>
      <c r="H57" s="176"/>
      <c r="I57" s="563" t="s">
        <v>496</v>
      </c>
      <c r="J57" s="564"/>
      <c r="K57" s="564"/>
      <c r="L57" s="565"/>
      <c r="M57" s="101">
        <f>K54</f>
        <v>8066.84</v>
      </c>
    </row>
    <row r="58" spans="1:16" x14ac:dyDescent="0.25">
      <c r="A58" s="180"/>
      <c r="B58" s="176"/>
      <c r="C58" s="176"/>
      <c r="D58" s="176"/>
      <c r="E58" s="176"/>
      <c r="F58" s="176"/>
      <c r="G58" s="176"/>
      <c r="H58" s="176"/>
      <c r="I58" s="176"/>
    </row>
    <row r="59" spans="1:16" s="219" customFormat="1" ht="15.6" x14ac:dyDescent="0.3">
      <c r="A59" s="180"/>
      <c r="B59" s="566" t="s">
        <v>497</v>
      </c>
      <c r="C59" s="566"/>
      <c r="D59" s="566"/>
      <c r="E59" s="566"/>
      <c r="F59" s="566"/>
      <c r="G59" s="566"/>
      <c r="H59" s="566"/>
      <c r="I59" s="566"/>
      <c r="J59" s="566"/>
      <c r="K59" s="566"/>
      <c r="L59" s="567"/>
      <c r="M59" s="100">
        <f>M50+M57</f>
        <v>56518.84</v>
      </c>
      <c r="N59" s="221"/>
    </row>
    <row r="60" spans="1:16" ht="15.6" x14ac:dyDescent="0.3">
      <c r="A60" s="180"/>
      <c r="B60" s="309"/>
      <c r="C60" s="176"/>
      <c r="D60" s="176"/>
      <c r="E60" s="176"/>
      <c r="F60" s="176"/>
      <c r="G60" s="176"/>
      <c r="H60" s="568" t="s">
        <v>498</v>
      </c>
      <c r="I60" s="396"/>
      <c r="J60" s="396"/>
      <c r="K60" s="396"/>
      <c r="L60" s="396"/>
      <c r="M60" s="117">
        <f>IFERROR(M59/L14,0)</f>
        <v>1883.9613333333332</v>
      </c>
    </row>
    <row r="61" spans="1:16" ht="15.6" x14ac:dyDescent="0.3">
      <c r="A61" s="180"/>
      <c r="B61" s="558"/>
      <c r="C61" s="558"/>
      <c r="D61" s="558"/>
      <c r="E61" s="558"/>
      <c r="F61" s="262"/>
      <c r="G61" s="354"/>
      <c r="H61" s="559" t="s">
        <v>142</v>
      </c>
      <c r="I61" s="446"/>
      <c r="J61" s="446"/>
      <c r="K61" s="446"/>
      <c r="L61" s="446"/>
      <c r="M61" s="375">
        <f>M60*L8</f>
        <v>28259.42</v>
      </c>
    </row>
    <row r="62" spans="1:16" x14ac:dyDescent="0.25">
      <c r="A62" s="180"/>
      <c r="B62" s="176"/>
      <c r="C62" s="176"/>
      <c r="D62" s="176"/>
      <c r="E62" s="176"/>
      <c r="F62" s="176"/>
      <c r="G62" s="176"/>
      <c r="H62" s="176"/>
      <c r="I62" s="176"/>
    </row>
    <row r="63" spans="1:16" ht="13.8" x14ac:dyDescent="0.25">
      <c r="A63" s="174" t="s">
        <v>499</v>
      </c>
      <c r="B63" s="174" t="s">
        <v>109</v>
      </c>
      <c r="O63" s="177"/>
    </row>
    <row r="64" spans="1:16" ht="29.1" customHeight="1" x14ac:dyDescent="0.25">
      <c r="A64" s="310"/>
      <c r="B64" s="560" t="s">
        <v>371</v>
      </c>
      <c r="C64" s="561"/>
      <c r="D64" s="561"/>
      <c r="E64" s="561"/>
      <c r="F64" s="561"/>
      <c r="G64" s="561"/>
      <c r="H64" s="561"/>
      <c r="I64" s="561"/>
      <c r="J64" s="561"/>
      <c r="K64" s="561"/>
      <c r="L64" s="561"/>
      <c r="M64" s="561"/>
      <c r="N64" s="204"/>
      <c r="O64" s="204"/>
      <c r="P64" s="204"/>
    </row>
    <row r="65" spans="2:16" x14ac:dyDescent="0.25">
      <c r="B65" s="204"/>
      <c r="C65" s="204"/>
      <c r="D65" s="204"/>
      <c r="E65" s="204"/>
      <c r="F65" s="204"/>
      <c r="G65" s="204"/>
      <c r="H65" s="204"/>
      <c r="I65" s="204"/>
      <c r="J65" s="204"/>
      <c r="K65" s="204"/>
      <c r="L65" s="204"/>
      <c r="M65" s="204"/>
      <c r="N65" s="204"/>
      <c r="O65" s="204"/>
      <c r="P65" s="204"/>
    </row>
    <row r="66" spans="2:16" x14ac:dyDescent="0.25">
      <c r="O66" s="177"/>
    </row>
    <row r="67" spans="2:16" x14ac:dyDescent="0.25">
      <c r="O67" s="177"/>
    </row>
    <row r="68" spans="2:16" x14ac:dyDescent="0.25">
      <c r="O68" s="177"/>
    </row>
    <row r="69" spans="2:16" x14ac:dyDescent="0.25">
      <c r="O69" s="177"/>
    </row>
    <row r="70" spans="2:16" x14ac:dyDescent="0.25">
      <c r="O70" s="177"/>
    </row>
    <row r="71" spans="2:16" x14ac:dyDescent="0.25">
      <c r="O71" s="177"/>
    </row>
    <row r="72" spans="2:16" x14ac:dyDescent="0.25">
      <c r="O72" s="177"/>
    </row>
    <row r="73" spans="2:16" x14ac:dyDescent="0.25">
      <c r="O73" s="177"/>
    </row>
    <row r="74" spans="2:16" x14ac:dyDescent="0.25">
      <c r="O74" s="177"/>
    </row>
    <row r="75" spans="2:16" x14ac:dyDescent="0.25">
      <c r="O75" s="177"/>
    </row>
    <row r="76" spans="2:16" x14ac:dyDescent="0.25">
      <c r="O76" s="177"/>
    </row>
    <row r="77" spans="2:16" x14ac:dyDescent="0.25">
      <c r="O77" s="177"/>
    </row>
    <row r="78" spans="2:16" x14ac:dyDescent="0.25">
      <c r="O78" s="177"/>
    </row>
    <row r="79" spans="2:16" x14ac:dyDescent="0.25">
      <c r="O79" s="177"/>
    </row>
    <row r="80" spans="2:16" x14ac:dyDescent="0.25">
      <c r="O80" s="177"/>
    </row>
    <row r="81" spans="15:15" x14ac:dyDescent="0.25">
      <c r="O81" s="177"/>
    </row>
    <row r="82" spans="15:15" x14ac:dyDescent="0.25">
      <c r="O82" s="177"/>
    </row>
    <row r="83" spans="15:15" x14ac:dyDescent="0.25">
      <c r="O83" s="177"/>
    </row>
    <row r="84" spans="15:15" x14ac:dyDescent="0.25">
      <c r="O84" s="177"/>
    </row>
    <row r="85" spans="15:15" x14ac:dyDescent="0.25">
      <c r="O85" s="177"/>
    </row>
    <row r="86" spans="15:15" x14ac:dyDescent="0.25">
      <c r="O86" s="177"/>
    </row>
    <row r="87" spans="15:15" x14ac:dyDescent="0.25">
      <c r="O87" s="177"/>
    </row>
    <row r="88" spans="15:15" x14ac:dyDescent="0.25">
      <c r="O88" s="177"/>
    </row>
    <row r="89" spans="15:15" x14ac:dyDescent="0.25">
      <c r="O89" s="177"/>
    </row>
    <row r="90" spans="15:15" x14ac:dyDescent="0.25">
      <c r="O90" s="177"/>
    </row>
    <row r="91" spans="15:15" x14ac:dyDescent="0.25">
      <c r="O91" s="177"/>
    </row>
    <row r="92" spans="15:15" x14ac:dyDescent="0.25">
      <c r="O92" s="177"/>
    </row>
    <row r="93" spans="15:15" x14ac:dyDescent="0.25">
      <c r="O93" s="177"/>
    </row>
    <row r="94" spans="15:15" x14ac:dyDescent="0.25">
      <c r="O94" s="177"/>
    </row>
    <row r="95" spans="15:15" x14ac:dyDescent="0.25">
      <c r="O95" s="177"/>
    </row>
    <row r="96" spans="15:15" x14ac:dyDescent="0.25">
      <c r="O96" s="177"/>
    </row>
    <row r="97" spans="15:15" x14ac:dyDescent="0.25">
      <c r="O97" s="177"/>
    </row>
    <row r="98" spans="15:15" x14ac:dyDescent="0.25">
      <c r="O98" s="177"/>
    </row>
    <row r="99" spans="15:15" x14ac:dyDescent="0.25">
      <c r="O99" s="177"/>
    </row>
    <row r="100" spans="15:15" x14ac:dyDescent="0.25">
      <c r="O100" s="177"/>
    </row>
    <row r="101" spans="15:15" x14ac:dyDescent="0.25">
      <c r="O101" s="177"/>
    </row>
    <row r="102" spans="15:15" x14ac:dyDescent="0.25">
      <c r="O102" s="177"/>
    </row>
    <row r="103" spans="15:15" x14ac:dyDescent="0.25">
      <c r="O103" s="177"/>
    </row>
    <row r="104" spans="15:15" x14ac:dyDescent="0.25">
      <c r="O104" s="177"/>
    </row>
    <row r="105" spans="15:15" x14ac:dyDescent="0.25">
      <c r="O105" s="177"/>
    </row>
    <row r="106" spans="15:15" x14ac:dyDescent="0.25">
      <c r="O106" s="177"/>
    </row>
    <row r="107" spans="15:15" x14ac:dyDescent="0.25">
      <c r="O107" s="177"/>
    </row>
    <row r="108" spans="15:15" x14ac:dyDescent="0.25">
      <c r="O108" s="177"/>
    </row>
    <row r="109" spans="15:15" x14ac:dyDescent="0.25">
      <c r="O109" s="177"/>
    </row>
    <row r="110" spans="15:15" x14ac:dyDescent="0.25">
      <c r="O110" s="177"/>
    </row>
    <row r="111" spans="15:15" x14ac:dyDescent="0.25">
      <c r="O111" s="177"/>
    </row>
    <row r="112" spans="15:15" x14ac:dyDescent="0.25">
      <c r="O112" s="177"/>
    </row>
    <row r="113" spans="1:15" x14ac:dyDescent="0.25">
      <c r="O113" s="177"/>
    </row>
    <row r="114" spans="1:15" x14ac:dyDescent="0.25">
      <c r="O114" s="177"/>
    </row>
    <row r="115" spans="1:15" ht="12.9" customHeight="1" x14ac:dyDescent="0.25">
      <c r="O115" s="177"/>
    </row>
    <row r="116" spans="1:15" hidden="1" x14ac:dyDescent="0.25">
      <c r="A116" s="177" t="s">
        <v>23</v>
      </c>
    </row>
    <row r="117" spans="1:15" hidden="1" x14ac:dyDescent="0.25">
      <c r="A117" s="177" t="s">
        <v>500</v>
      </c>
    </row>
  </sheetData>
  <mergeCells count="61">
    <mergeCell ref="A1:D1"/>
    <mergeCell ref="E1:J1"/>
    <mergeCell ref="A2:M2"/>
    <mergeCell ref="A3:M3"/>
    <mergeCell ref="B5:I5"/>
    <mergeCell ref="J5:K5"/>
    <mergeCell ref="B12:I12"/>
    <mergeCell ref="J12:K12"/>
    <mergeCell ref="B11:I11"/>
    <mergeCell ref="J11:K11"/>
    <mergeCell ref="B6:I6"/>
    <mergeCell ref="J6:K6"/>
    <mergeCell ref="B7:I7"/>
    <mergeCell ref="J7:K7"/>
    <mergeCell ref="J8:K8"/>
    <mergeCell ref="B10:I10"/>
    <mergeCell ref="J10:K10"/>
    <mergeCell ref="B19:F19"/>
    <mergeCell ref="G19:I19"/>
    <mergeCell ref="I13:K13"/>
    <mergeCell ref="I14:K14"/>
    <mergeCell ref="B17:F17"/>
    <mergeCell ref="G17:I17"/>
    <mergeCell ref="B18:F18"/>
    <mergeCell ref="G18:I18"/>
    <mergeCell ref="B28:C28"/>
    <mergeCell ref="B29:C29"/>
    <mergeCell ref="D29:I29"/>
    <mergeCell ref="L23:M23"/>
    <mergeCell ref="B30:C30"/>
    <mergeCell ref="D30:I30"/>
    <mergeCell ref="D40:K40"/>
    <mergeCell ref="B33:C33"/>
    <mergeCell ref="B34:C34"/>
    <mergeCell ref="D34:I34"/>
    <mergeCell ref="B35:C35"/>
    <mergeCell ref="D35:I35"/>
    <mergeCell ref="B36:C36"/>
    <mergeCell ref="D36:I36"/>
    <mergeCell ref="K38:L38"/>
    <mergeCell ref="B54:H54"/>
    <mergeCell ref="K54:L54"/>
    <mergeCell ref="D41:K41"/>
    <mergeCell ref="D42:K42"/>
    <mergeCell ref="D43:K43"/>
    <mergeCell ref="D44:K44"/>
    <mergeCell ref="D45:K45"/>
    <mergeCell ref="D46:K46"/>
    <mergeCell ref="D47:K47"/>
    <mergeCell ref="J48:L48"/>
    <mergeCell ref="I49:L49"/>
    <mergeCell ref="I50:L50"/>
    <mergeCell ref="K53:L53"/>
    <mergeCell ref="B61:E61"/>
    <mergeCell ref="H61:L61"/>
    <mergeCell ref="B64:M64"/>
    <mergeCell ref="B55:L55"/>
    <mergeCell ref="B56:L56"/>
    <mergeCell ref="I57:L57"/>
    <mergeCell ref="B59:L59"/>
    <mergeCell ref="H60:L60"/>
  </mergeCells>
  <pageMargins left="0.75" right="0.75" top="1" bottom="1" header="0.5" footer="0.5"/>
  <pageSetup scale="98" fitToHeight="0"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7"/>
  <sheetViews>
    <sheetView zoomScale="125" workbookViewId="0">
      <selection activeCell="F6" sqref="F6"/>
    </sheetView>
  </sheetViews>
  <sheetFormatPr defaultColWidth="11.44140625" defaultRowHeight="13.2" x14ac:dyDescent="0.25"/>
  <cols>
    <col min="1" max="1" width="5.6640625" customWidth="1"/>
    <col min="2" max="2" width="14.88671875" customWidth="1"/>
    <col min="5" max="5" width="11.33203125" customWidth="1"/>
  </cols>
  <sheetData>
    <row r="1" spans="1:15" s="127" customFormat="1" ht="13.8" x14ac:dyDescent="0.25">
      <c r="A1" s="129" t="s">
        <v>368</v>
      </c>
      <c r="C1" s="126"/>
      <c r="D1" s="126"/>
      <c r="E1" s="128"/>
      <c r="F1" s="128"/>
      <c r="G1" s="128"/>
      <c r="H1" s="128"/>
      <c r="I1" s="128"/>
      <c r="J1" s="128"/>
      <c r="O1" s="119"/>
    </row>
    <row r="2" spans="1:15" s="127" customFormat="1" ht="13.8" x14ac:dyDescent="0.25">
      <c r="A2" s="126" t="s">
        <v>163</v>
      </c>
      <c r="B2" s="126"/>
      <c r="C2" s="126"/>
      <c r="D2" s="126"/>
      <c r="E2" s="128"/>
      <c r="F2" s="128"/>
      <c r="G2" s="128"/>
      <c r="H2" s="128"/>
      <c r="I2" s="128"/>
      <c r="J2" s="128"/>
      <c r="O2" s="119"/>
    </row>
    <row r="4" spans="1:15" ht="26.4" x14ac:dyDescent="0.25">
      <c r="A4" s="623" t="s">
        <v>375</v>
      </c>
      <c r="B4" s="624"/>
      <c r="C4" s="102" t="s">
        <v>373</v>
      </c>
      <c r="D4" s="102" t="s">
        <v>374</v>
      </c>
      <c r="E4" s="102" t="s">
        <v>376</v>
      </c>
      <c r="F4" s="103" t="s">
        <v>342</v>
      </c>
    </row>
    <row r="5" spans="1:15" x14ac:dyDescent="0.25">
      <c r="A5" s="628" t="s">
        <v>455</v>
      </c>
      <c r="B5" s="629"/>
      <c r="C5" s="104">
        <v>30</v>
      </c>
      <c r="D5" s="104">
        <v>40</v>
      </c>
      <c r="E5" s="105">
        <v>750</v>
      </c>
      <c r="F5" s="109">
        <f t="shared" ref="F5:F14" si="0">E5*(D5-C5)</f>
        <v>7500</v>
      </c>
    </row>
    <row r="6" spans="1:15" x14ac:dyDescent="0.25">
      <c r="A6" s="630" t="s">
        <v>549</v>
      </c>
      <c r="B6" s="631"/>
      <c r="C6" s="25">
        <v>40</v>
      </c>
      <c r="D6" s="25">
        <v>30</v>
      </c>
      <c r="E6" s="106">
        <v>1775</v>
      </c>
      <c r="F6" s="109">
        <f t="shared" si="0"/>
        <v>-17750</v>
      </c>
    </row>
    <row r="7" spans="1:15" x14ac:dyDescent="0.25">
      <c r="A7" s="625"/>
      <c r="B7" s="626"/>
      <c r="C7" s="25"/>
      <c r="D7" s="25"/>
      <c r="E7" s="106"/>
      <c r="F7" s="109">
        <f t="shared" si="0"/>
        <v>0</v>
      </c>
    </row>
    <row r="8" spans="1:15" x14ac:dyDescent="0.25">
      <c r="A8" s="625"/>
      <c r="B8" s="626"/>
      <c r="C8" s="25"/>
      <c r="D8" s="25"/>
      <c r="E8" s="106"/>
      <c r="F8" s="109">
        <f t="shared" si="0"/>
        <v>0</v>
      </c>
    </row>
    <row r="9" spans="1:15" x14ac:dyDescent="0.25">
      <c r="A9" s="625"/>
      <c r="B9" s="626"/>
      <c r="C9" s="25"/>
      <c r="D9" s="25"/>
      <c r="E9" s="106"/>
      <c r="F9" s="109">
        <f t="shared" si="0"/>
        <v>0</v>
      </c>
    </row>
    <row r="10" spans="1:15" x14ac:dyDescent="0.25">
      <c r="A10" s="625"/>
      <c r="B10" s="626"/>
      <c r="C10" s="25"/>
      <c r="D10" s="25"/>
      <c r="E10" s="106"/>
      <c r="F10" s="109">
        <f t="shared" si="0"/>
        <v>0</v>
      </c>
    </row>
    <row r="11" spans="1:15" x14ac:dyDescent="0.25">
      <c r="A11" s="625"/>
      <c r="B11" s="626"/>
      <c r="C11" s="25"/>
      <c r="D11" s="25"/>
      <c r="E11" s="106"/>
      <c r="F11" s="109">
        <f t="shared" si="0"/>
        <v>0</v>
      </c>
    </row>
    <row r="12" spans="1:15" x14ac:dyDescent="0.25">
      <c r="A12" s="625"/>
      <c r="B12" s="626"/>
      <c r="C12" s="25"/>
      <c r="D12" s="25"/>
      <c r="E12" s="106"/>
      <c r="F12" s="109">
        <f t="shared" si="0"/>
        <v>0</v>
      </c>
    </row>
    <row r="13" spans="1:15" x14ac:dyDescent="0.25">
      <c r="A13" s="625"/>
      <c r="B13" s="626"/>
      <c r="C13" s="25"/>
      <c r="D13" s="25"/>
      <c r="E13" s="106"/>
      <c r="F13" s="109">
        <f t="shared" si="0"/>
        <v>0</v>
      </c>
    </row>
    <row r="14" spans="1:15" x14ac:dyDescent="0.25">
      <c r="A14" s="625"/>
      <c r="B14" s="626"/>
      <c r="C14" s="25"/>
      <c r="D14" s="25"/>
      <c r="E14" s="106"/>
      <c r="F14" s="109">
        <f t="shared" si="0"/>
        <v>0</v>
      </c>
    </row>
    <row r="15" spans="1:15" x14ac:dyDescent="0.25">
      <c r="E15" s="50" t="s">
        <v>343</v>
      </c>
      <c r="F15" s="150">
        <f>SUM(F5:F14)</f>
        <v>-10250</v>
      </c>
    </row>
    <row r="17" spans="1:6" ht="27" customHeight="1" x14ac:dyDescent="0.25">
      <c r="A17" s="627" t="s">
        <v>344</v>
      </c>
      <c r="B17" s="627"/>
      <c r="C17" s="627"/>
      <c r="D17" s="627"/>
      <c r="E17" s="627"/>
      <c r="F17" s="627"/>
    </row>
  </sheetData>
  <mergeCells count="12">
    <mergeCell ref="A14:B14"/>
    <mergeCell ref="A17:F17"/>
    <mergeCell ref="A5:B5"/>
    <mergeCell ref="A6:B6"/>
    <mergeCell ref="A7:B7"/>
    <mergeCell ref="A11:B11"/>
    <mergeCell ref="A12:B12"/>
    <mergeCell ref="A4:B4"/>
    <mergeCell ref="A8:B8"/>
    <mergeCell ref="A9:B9"/>
    <mergeCell ref="A10:B10"/>
    <mergeCell ref="A13:B13"/>
  </mergeCells>
  <phoneticPr fontId="11" type="noConversion"/>
  <pageMargins left="0.75" right="0.75" top="1" bottom="1" header="0.5" footer="0.5"/>
  <pageSetup fitToHeight="0"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42"/>
  <sheetViews>
    <sheetView topLeftCell="A25" zoomScaleNormal="100" workbookViewId="0">
      <selection activeCell="E42" sqref="E42"/>
    </sheetView>
  </sheetViews>
  <sheetFormatPr defaultColWidth="11.44140625" defaultRowHeight="13.2" x14ac:dyDescent="0.25"/>
  <cols>
    <col min="1" max="1" width="4.6640625" style="177" customWidth="1"/>
    <col min="2" max="2" width="7.44140625" style="177" customWidth="1"/>
    <col min="3" max="3" width="22.6640625" style="177" customWidth="1"/>
    <col min="4" max="4" width="12.6640625" style="177" customWidth="1"/>
    <col min="5" max="5" width="12.33203125" style="177" customWidth="1"/>
    <col min="6" max="6" width="9.5546875" style="177" customWidth="1"/>
    <col min="7" max="7" width="16" style="177" customWidth="1"/>
    <col min="8" max="8" width="15.109375" style="177" customWidth="1"/>
    <col min="9" max="9" width="13.88671875" style="177" customWidth="1"/>
    <col min="10" max="10" width="11.88671875" style="177" customWidth="1"/>
    <col min="11" max="11" width="10" style="177" customWidth="1"/>
    <col min="12" max="12" width="11.33203125" style="177" customWidth="1"/>
    <col min="13" max="13" width="10.109375" style="177" customWidth="1"/>
    <col min="14" max="16" width="11.44140625" style="177"/>
    <col min="17" max="17" width="10.88671875" style="177" hidden="1" customWidth="1"/>
    <col min="18" max="19" width="11.44140625" style="177"/>
    <col min="20" max="20" width="10.88671875" style="177" customWidth="1"/>
    <col min="21" max="16384" width="11.44140625" style="177"/>
  </cols>
  <sheetData>
    <row r="1" spans="1:19" s="192" customFormat="1" x14ac:dyDescent="0.25">
      <c r="B1" s="324" t="s">
        <v>366</v>
      </c>
      <c r="D1" s="325"/>
      <c r="E1" s="325"/>
      <c r="F1" s="251"/>
      <c r="G1" s="251"/>
      <c r="H1" s="251"/>
      <c r="I1" s="251"/>
      <c r="J1" s="251"/>
      <c r="K1" s="251"/>
      <c r="P1" s="292"/>
    </row>
    <row r="2" spans="1:19" s="192" customFormat="1" x14ac:dyDescent="0.25">
      <c r="B2" s="219" t="s">
        <v>517</v>
      </c>
    </row>
    <row r="3" spans="1:19" s="192" customFormat="1" x14ac:dyDescent="0.25">
      <c r="B3" s="181" t="s">
        <v>518</v>
      </c>
    </row>
    <row r="4" spans="1:19" s="192" customFormat="1" ht="15" customHeight="1" x14ac:dyDescent="0.25">
      <c r="A4" s="219" t="s">
        <v>304</v>
      </c>
      <c r="B4" s="219" t="s">
        <v>519</v>
      </c>
    </row>
    <row r="5" spans="1:19" s="192" customFormat="1" ht="78.900000000000006" customHeight="1" x14ac:dyDescent="0.25">
      <c r="B5" s="326" t="s">
        <v>388</v>
      </c>
      <c r="C5" s="326" t="s">
        <v>386</v>
      </c>
      <c r="D5" s="326" t="s">
        <v>513</v>
      </c>
      <c r="E5" s="326" t="s">
        <v>360</v>
      </c>
      <c r="F5" s="327" t="s">
        <v>364</v>
      </c>
      <c r="G5" s="328" t="s">
        <v>554</v>
      </c>
      <c r="H5" s="328" t="s">
        <v>514</v>
      </c>
      <c r="I5" s="328" t="s">
        <v>515</v>
      </c>
      <c r="J5" s="329" t="s">
        <v>361</v>
      </c>
      <c r="K5" s="328" t="s">
        <v>516</v>
      </c>
      <c r="L5" s="330" t="s">
        <v>389</v>
      </c>
      <c r="S5" s="292"/>
    </row>
    <row r="6" spans="1:19" s="192" customFormat="1" ht="12.9" customHeight="1" x14ac:dyDescent="0.25">
      <c r="B6" s="331">
        <v>2998</v>
      </c>
      <c r="C6" s="332" t="s">
        <v>523</v>
      </c>
      <c r="D6" s="333" t="s">
        <v>521</v>
      </c>
      <c r="E6" s="333" t="s">
        <v>522</v>
      </c>
      <c r="F6" s="333" t="s">
        <v>363</v>
      </c>
      <c r="G6" s="311">
        <v>25</v>
      </c>
      <c r="H6" s="311"/>
      <c r="I6" s="312">
        <v>500</v>
      </c>
      <c r="J6" s="313">
        <f t="shared" ref="J6:J16" si="0">IF(H6=0,G6*I6,(G6-H6)*I6)</f>
        <v>12500</v>
      </c>
      <c r="K6" s="314">
        <v>2500</v>
      </c>
      <c r="L6" s="315">
        <f>-(J6+K6)</f>
        <v>-15000</v>
      </c>
      <c r="N6" s="291"/>
      <c r="Q6" s="192" t="s">
        <v>362</v>
      </c>
      <c r="S6" s="292"/>
    </row>
    <row r="7" spans="1:19" s="192" customFormat="1" ht="12.9" customHeight="1" x14ac:dyDescent="0.25">
      <c r="B7" s="334">
        <v>2998</v>
      </c>
      <c r="C7" s="335" t="s">
        <v>524</v>
      </c>
      <c r="D7" s="336" t="s">
        <v>525</v>
      </c>
      <c r="E7" s="336" t="s">
        <v>522</v>
      </c>
      <c r="F7" s="336" t="s">
        <v>363</v>
      </c>
      <c r="G7" s="316">
        <v>10</v>
      </c>
      <c r="H7" s="316">
        <v>15</v>
      </c>
      <c r="I7" s="314">
        <v>500</v>
      </c>
      <c r="J7" s="313">
        <f t="shared" si="0"/>
        <v>-2500</v>
      </c>
      <c r="K7" s="314">
        <v>0</v>
      </c>
      <c r="L7" s="315">
        <f t="shared" ref="L7:L16" si="1">-(J7+K7)</f>
        <v>2500</v>
      </c>
      <c r="Q7" s="192" t="s">
        <v>363</v>
      </c>
      <c r="S7" s="292"/>
    </row>
    <row r="8" spans="1:19" s="192" customFormat="1" ht="12.9" customHeight="1" x14ac:dyDescent="0.25">
      <c r="B8" s="334">
        <v>2999</v>
      </c>
      <c r="C8" s="335" t="s">
        <v>526</v>
      </c>
      <c r="D8" s="336" t="s">
        <v>527</v>
      </c>
      <c r="E8" s="336" t="s">
        <v>522</v>
      </c>
      <c r="F8" s="336" t="s">
        <v>362</v>
      </c>
      <c r="G8" s="316">
        <v>5</v>
      </c>
      <c r="H8" s="316"/>
      <c r="I8" s="314">
        <v>500</v>
      </c>
      <c r="J8" s="313">
        <f t="shared" si="0"/>
        <v>2500</v>
      </c>
      <c r="K8" s="314">
        <v>0</v>
      </c>
      <c r="L8" s="315">
        <f t="shared" si="1"/>
        <v>-2500</v>
      </c>
      <c r="S8" s="292"/>
    </row>
    <row r="9" spans="1:19" s="192" customFormat="1" ht="12.9" customHeight="1" x14ac:dyDescent="0.25">
      <c r="B9" s="334"/>
      <c r="C9" s="335"/>
      <c r="D9" s="336"/>
      <c r="E9" s="336"/>
      <c r="F9" s="336"/>
      <c r="G9" s="316"/>
      <c r="H9" s="316"/>
      <c r="I9" s="314">
        <v>0</v>
      </c>
      <c r="J9" s="313">
        <f t="shared" si="0"/>
        <v>0</v>
      </c>
      <c r="K9" s="314">
        <v>0</v>
      </c>
      <c r="L9" s="315">
        <f t="shared" si="1"/>
        <v>0</v>
      </c>
      <c r="S9" s="292"/>
    </row>
    <row r="10" spans="1:19" s="192" customFormat="1" ht="12.9" customHeight="1" x14ac:dyDescent="0.25">
      <c r="B10" s="334"/>
      <c r="C10" s="335"/>
      <c r="D10" s="336"/>
      <c r="E10" s="336"/>
      <c r="F10" s="336"/>
      <c r="G10" s="316"/>
      <c r="H10" s="316"/>
      <c r="I10" s="314">
        <v>0</v>
      </c>
      <c r="J10" s="313">
        <f t="shared" si="0"/>
        <v>0</v>
      </c>
      <c r="K10" s="314">
        <v>0</v>
      </c>
      <c r="L10" s="315">
        <f t="shared" si="1"/>
        <v>0</v>
      </c>
      <c r="S10" s="292"/>
    </row>
    <row r="11" spans="1:19" s="192" customFormat="1" ht="12.9" customHeight="1" x14ac:dyDescent="0.25">
      <c r="B11" s="334"/>
      <c r="C11" s="335"/>
      <c r="D11" s="336"/>
      <c r="E11" s="336"/>
      <c r="F11" s="336"/>
      <c r="G11" s="316"/>
      <c r="H11" s="316"/>
      <c r="I11" s="314">
        <v>0</v>
      </c>
      <c r="J11" s="313">
        <f t="shared" si="0"/>
        <v>0</v>
      </c>
      <c r="K11" s="314">
        <v>0</v>
      </c>
      <c r="L11" s="315">
        <f t="shared" si="1"/>
        <v>0</v>
      </c>
      <c r="S11" s="292"/>
    </row>
    <row r="12" spans="1:19" s="192" customFormat="1" ht="12.9" customHeight="1" x14ac:dyDescent="0.25">
      <c r="B12" s="334"/>
      <c r="C12" s="335"/>
      <c r="D12" s="336"/>
      <c r="E12" s="336"/>
      <c r="F12" s="336"/>
      <c r="G12" s="316"/>
      <c r="H12" s="316"/>
      <c r="I12" s="314">
        <v>0</v>
      </c>
      <c r="J12" s="313">
        <f t="shared" si="0"/>
        <v>0</v>
      </c>
      <c r="K12" s="314">
        <v>0</v>
      </c>
      <c r="L12" s="315">
        <f t="shared" si="1"/>
        <v>0</v>
      </c>
      <c r="S12" s="292"/>
    </row>
    <row r="13" spans="1:19" s="192" customFormat="1" ht="12.9" customHeight="1" x14ac:dyDescent="0.25">
      <c r="B13" s="334"/>
      <c r="C13" s="335"/>
      <c r="D13" s="336"/>
      <c r="E13" s="336"/>
      <c r="F13" s="336"/>
      <c r="G13" s="316"/>
      <c r="H13" s="316"/>
      <c r="I13" s="314">
        <v>0</v>
      </c>
      <c r="J13" s="313">
        <f t="shared" si="0"/>
        <v>0</v>
      </c>
      <c r="K13" s="314">
        <v>0</v>
      </c>
      <c r="L13" s="315">
        <f t="shared" si="1"/>
        <v>0</v>
      </c>
      <c r="S13" s="292"/>
    </row>
    <row r="14" spans="1:19" s="192" customFormat="1" ht="12.9" customHeight="1" x14ac:dyDescent="0.25">
      <c r="B14" s="334"/>
      <c r="C14" s="335"/>
      <c r="D14" s="336"/>
      <c r="E14" s="336"/>
      <c r="F14" s="336"/>
      <c r="G14" s="316"/>
      <c r="H14" s="316"/>
      <c r="I14" s="314">
        <v>0</v>
      </c>
      <c r="J14" s="313">
        <f t="shared" si="0"/>
        <v>0</v>
      </c>
      <c r="K14" s="314">
        <v>0</v>
      </c>
      <c r="L14" s="315">
        <f t="shared" si="1"/>
        <v>0</v>
      </c>
      <c r="S14" s="292"/>
    </row>
    <row r="15" spans="1:19" s="192" customFormat="1" ht="12.75" customHeight="1" x14ac:dyDescent="0.25">
      <c r="B15" s="334"/>
      <c r="C15" s="335"/>
      <c r="D15" s="336"/>
      <c r="E15" s="336"/>
      <c r="F15" s="336"/>
      <c r="G15" s="316"/>
      <c r="H15" s="316"/>
      <c r="I15" s="314">
        <v>0</v>
      </c>
      <c r="J15" s="313">
        <f t="shared" si="0"/>
        <v>0</v>
      </c>
      <c r="K15" s="314">
        <v>0</v>
      </c>
      <c r="L15" s="315">
        <f t="shared" si="1"/>
        <v>0</v>
      </c>
      <c r="S15" s="292"/>
    </row>
    <row r="16" spans="1:19" s="192" customFormat="1" ht="12.75" customHeight="1" x14ac:dyDescent="0.25">
      <c r="B16" s="337"/>
      <c r="C16" s="338"/>
      <c r="D16" s="339"/>
      <c r="E16" s="339"/>
      <c r="F16" s="339"/>
      <c r="G16" s="317"/>
      <c r="H16" s="317"/>
      <c r="I16" s="318">
        <v>0</v>
      </c>
      <c r="J16" s="313">
        <f t="shared" si="0"/>
        <v>0</v>
      </c>
      <c r="K16" s="318">
        <v>0</v>
      </c>
      <c r="L16" s="320">
        <f t="shared" si="1"/>
        <v>0</v>
      </c>
      <c r="S16" s="292"/>
    </row>
    <row r="17" spans="1:15" s="192" customFormat="1" ht="13.5" customHeight="1" x14ac:dyDescent="0.25">
      <c r="K17" s="321" t="s">
        <v>378</v>
      </c>
      <c r="L17" s="152">
        <f>SUM(L6:L16)</f>
        <v>-15000</v>
      </c>
    </row>
    <row r="18" spans="1:15" s="192" customFormat="1" x14ac:dyDescent="0.25"/>
    <row r="19" spans="1:15" s="192" customFormat="1" x14ac:dyDescent="0.25">
      <c r="A19" s="219" t="s">
        <v>396</v>
      </c>
      <c r="B19" s="219" t="s">
        <v>520</v>
      </c>
    </row>
    <row r="20" spans="1:15" s="192" customFormat="1" ht="78.900000000000006" customHeight="1" x14ac:dyDescent="0.25">
      <c r="B20" s="326" t="s">
        <v>388</v>
      </c>
      <c r="C20" s="326" t="s">
        <v>386</v>
      </c>
      <c r="D20" s="326" t="s">
        <v>390</v>
      </c>
      <c r="E20" s="641" t="s">
        <v>360</v>
      </c>
      <c r="F20" s="642"/>
      <c r="G20" s="328" t="s">
        <v>554</v>
      </c>
      <c r="H20" s="328" t="s">
        <v>514</v>
      </c>
      <c r="I20" s="328" t="s">
        <v>515</v>
      </c>
      <c r="J20" s="329" t="s">
        <v>361</v>
      </c>
      <c r="K20" s="329" t="s">
        <v>365</v>
      </c>
      <c r="L20" s="330" t="s">
        <v>391</v>
      </c>
      <c r="O20" s="292"/>
    </row>
    <row r="21" spans="1:15" s="192" customFormat="1" ht="12.9" customHeight="1" x14ac:dyDescent="0.25">
      <c r="B21" s="340">
        <v>2999</v>
      </c>
      <c r="C21" s="341" t="s">
        <v>528</v>
      </c>
      <c r="D21" s="333" t="s">
        <v>553</v>
      </c>
      <c r="E21" s="643" t="s">
        <v>522</v>
      </c>
      <c r="F21" s="644"/>
      <c r="G21" s="311">
        <v>25</v>
      </c>
      <c r="H21" s="311"/>
      <c r="I21" s="312">
        <v>525</v>
      </c>
      <c r="J21" s="313">
        <f t="shared" ref="J21:J28" si="2">G21*I21</f>
        <v>13125</v>
      </c>
      <c r="K21" s="314">
        <v>1500</v>
      </c>
      <c r="L21" s="315">
        <f t="shared" ref="L21:L28" si="3">(J21+K21)</f>
        <v>14625</v>
      </c>
      <c r="O21" s="292"/>
    </row>
    <row r="22" spans="1:15" s="192" customFormat="1" ht="12.9" customHeight="1" x14ac:dyDescent="0.25">
      <c r="B22" s="342">
        <v>2999</v>
      </c>
      <c r="C22" s="343" t="s">
        <v>550</v>
      </c>
      <c r="D22" s="336" t="s">
        <v>553</v>
      </c>
      <c r="E22" s="635" t="s">
        <v>522</v>
      </c>
      <c r="F22" s="636"/>
      <c r="G22" s="316">
        <v>30</v>
      </c>
      <c r="H22" s="316"/>
      <c r="I22" s="314">
        <v>525</v>
      </c>
      <c r="J22" s="313">
        <f t="shared" si="2"/>
        <v>15750</v>
      </c>
      <c r="K22" s="314">
        <v>2875</v>
      </c>
      <c r="L22" s="315">
        <f t="shared" si="3"/>
        <v>18625</v>
      </c>
      <c r="O22" s="292"/>
    </row>
    <row r="23" spans="1:15" s="192" customFormat="1" ht="12.9" customHeight="1" x14ac:dyDescent="0.25">
      <c r="B23" s="342"/>
      <c r="C23" s="343"/>
      <c r="D23" s="336"/>
      <c r="E23" s="635"/>
      <c r="F23" s="636"/>
      <c r="G23" s="316"/>
      <c r="H23" s="316"/>
      <c r="I23" s="314"/>
      <c r="J23" s="313">
        <f t="shared" si="2"/>
        <v>0</v>
      </c>
      <c r="K23" s="314">
        <v>0</v>
      </c>
      <c r="L23" s="315">
        <f t="shared" si="3"/>
        <v>0</v>
      </c>
      <c r="O23" s="292"/>
    </row>
    <row r="24" spans="1:15" s="192" customFormat="1" ht="12.9" customHeight="1" x14ac:dyDescent="0.25">
      <c r="B24" s="342"/>
      <c r="C24" s="343"/>
      <c r="D24" s="336"/>
      <c r="E24" s="635"/>
      <c r="F24" s="636"/>
      <c r="G24" s="316"/>
      <c r="H24" s="316"/>
      <c r="I24" s="314"/>
      <c r="J24" s="313">
        <f t="shared" si="2"/>
        <v>0</v>
      </c>
      <c r="K24" s="314">
        <v>0</v>
      </c>
      <c r="L24" s="315">
        <f t="shared" si="3"/>
        <v>0</v>
      </c>
      <c r="O24" s="292"/>
    </row>
    <row r="25" spans="1:15" s="192" customFormat="1" ht="12.9" customHeight="1" x14ac:dyDescent="0.25">
      <c r="B25" s="342"/>
      <c r="C25" s="343"/>
      <c r="D25" s="336"/>
      <c r="E25" s="635"/>
      <c r="F25" s="636"/>
      <c r="G25" s="316"/>
      <c r="H25" s="316"/>
      <c r="I25" s="314"/>
      <c r="J25" s="313">
        <f t="shared" si="2"/>
        <v>0</v>
      </c>
      <c r="K25" s="314">
        <v>0</v>
      </c>
      <c r="L25" s="315">
        <f t="shared" si="3"/>
        <v>0</v>
      </c>
      <c r="O25" s="292"/>
    </row>
    <row r="26" spans="1:15" s="192" customFormat="1" ht="12.9" customHeight="1" x14ac:dyDescent="0.25">
      <c r="B26" s="342"/>
      <c r="C26" s="343"/>
      <c r="D26" s="336"/>
      <c r="E26" s="635"/>
      <c r="F26" s="636"/>
      <c r="G26" s="316"/>
      <c r="H26" s="316"/>
      <c r="I26" s="314"/>
      <c r="J26" s="313">
        <f t="shared" si="2"/>
        <v>0</v>
      </c>
      <c r="K26" s="314">
        <v>0</v>
      </c>
      <c r="L26" s="315">
        <f t="shared" si="3"/>
        <v>0</v>
      </c>
    </row>
    <row r="27" spans="1:15" s="192" customFormat="1" ht="12.9" customHeight="1" x14ac:dyDescent="0.25">
      <c r="B27" s="342"/>
      <c r="C27" s="343"/>
      <c r="D27" s="336"/>
      <c r="E27" s="635"/>
      <c r="F27" s="636"/>
      <c r="G27" s="316"/>
      <c r="H27" s="316"/>
      <c r="I27" s="314"/>
      <c r="J27" s="313">
        <f t="shared" si="2"/>
        <v>0</v>
      </c>
      <c r="K27" s="314">
        <v>0</v>
      </c>
      <c r="L27" s="315">
        <f t="shared" si="3"/>
        <v>0</v>
      </c>
    </row>
    <row r="28" spans="1:15" s="192" customFormat="1" ht="12.9" customHeight="1" x14ac:dyDescent="0.25">
      <c r="B28" s="344"/>
      <c r="C28" s="345"/>
      <c r="D28" s="339"/>
      <c r="E28" s="637"/>
      <c r="F28" s="638"/>
      <c r="G28" s="317"/>
      <c r="H28" s="317"/>
      <c r="I28" s="318"/>
      <c r="J28" s="319">
        <f t="shared" si="2"/>
        <v>0</v>
      </c>
      <c r="K28" s="318">
        <v>0</v>
      </c>
      <c r="L28" s="315">
        <f t="shared" si="3"/>
        <v>0</v>
      </c>
    </row>
    <row r="29" spans="1:15" s="255" customFormat="1" x14ac:dyDescent="0.25">
      <c r="B29" s="346"/>
      <c r="C29" s="346"/>
      <c r="D29" s="346"/>
      <c r="E29" s="347"/>
      <c r="F29" s="347"/>
      <c r="G29" s="347"/>
      <c r="H29" s="347"/>
      <c r="I29" s="322"/>
      <c r="J29" s="639" t="s">
        <v>379</v>
      </c>
      <c r="K29" s="639"/>
      <c r="L29" s="152">
        <f>SUM(L21:L28)</f>
        <v>33250</v>
      </c>
    </row>
    <row r="30" spans="1:15" s="255" customFormat="1" x14ac:dyDescent="0.25">
      <c r="B30" s="346"/>
      <c r="C30" s="346"/>
      <c r="D30" s="346"/>
      <c r="E30" s="347"/>
      <c r="F30" s="347"/>
      <c r="G30" s="347"/>
      <c r="H30" s="347"/>
      <c r="I30" s="322"/>
      <c r="J30" s="323"/>
      <c r="K30" s="113"/>
      <c r="L30" s="113"/>
    </row>
    <row r="31" spans="1:15" s="255" customFormat="1" x14ac:dyDescent="0.25">
      <c r="B31" s="346"/>
      <c r="C31" s="346"/>
      <c r="D31" s="346"/>
      <c r="E31" s="347"/>
      <c r="F31" s="347"/>
      <c r="G31" s="347"/>
      <c r="H31" s="640" t="s">
        <v>529</v>
      </c>
      <c r="I31" s="640"/>
      <c r="J31" s="640"/>
      <c r="K31" s="640"/>
      <c r="L31" s="113">
        <f>SUM(L17,L29)</f>
        <v>18250</v>
      </c>
    </row>
    <row r="32" spans="1:15" s="192" customFormat="1" ht="15" customHeight="1" x14ac:dyDescent="0.25">
      <c r="B32" s="351" t="s">
        <v>548</v>
      </c>
      <c r="C32" s="209"/>
      <c r="D32" s="209"/>
      <c r="E32" s="209"/>
      <c r="F32" s="209"/>
      <c r="G32" s="209"/>
      <c r="H32" s="209"/>
      <c r="J32" s="350"/>
      <c r="K32" s="350"/>
      <c r="L32" s="350"/>
      <c r="N32" s="292"/>
    </row>
    <row r="33" spans="2:15" s="192" customFormat="1" ht="141" customHeight="1" x14ac:dyDescent="0.25">
      <c r="B33" s="633" t="s">
        <v>551</v>
      </c>
      <c r="C33" s="634"/>
      <c r="D33" s="634"/>
      <c r="E33" s="634"/>
      <c r="F33" s="634"/>
      <c r="G33" s="634"/>
      <c r="H33" s="634"/>
      <c r="I33" s="634"/>
      <c r="J33" s="634"/>
      <c r="K33" s="634"/>
      <c r="L33" s="634"/>
      <c r="N33" s="292"/>
    </row>
    <row r="34" spans="2:15" s="192" customFormat="1" ht="29.25" customHeight="1" x14ac:dyDescent="0.25">
      <c r="B34" s="632" t="s">
        <v>555</v>
      </c>
      <c r="C34" s="632"/>
      <c r="D34" s="632"/>
      <c r="E34" s="632"/>
      <c r="F34" s="632"/>
      <c r="G34" s="632"/>
      <c r="H34" s="632"/>
      <c r="I34" s="632"/>
      <c r="J34" s="632"/>
      <c r="K34" s="632"/>
      <c r="L34" s="113"/>
    </row>
    <row r="35" spans="2:15" s="192" customFormat="1" ht="15.75" customHeight="1" x14ac:dyDescent="0.25">
      <c r="B35" s="632" t="s">
        <v>387</v>
      </c>
      <c r="C35" s="632"/>
      <c r="D35" s="632"/>
      <c r="E35" s="632"/>
      <c r="F35" s="632"/>
      <c r="G35" s="632"/>
      <c r="H35" s="632"/>
      <c r="I35" s="632"/>
      <c r="J35" s="632"/>
      <c r="K35" s="632"/>
      <c r="L35" s="113"/>
    </row>
    <row r="36" spans="2:15" s="192" customFormat="1" ht="15" customHeight="1" x14ac:dyDescent="0.25">
      <c r="B36" s="632" t="s">
        <v>395</v>
      </c>
      <c r="C36" s="632"/>
      <c r="D36" s="632"/>
      <c r="E36" s="632"/>
      <c r="F36" s="632"/>
      <c r="G36" s="632"/>
      <c r="H36" s="632"/>
      <c r="I36" s="632"/>
      <c r="J36" s="632"/>
      <c r="K36" s="632"/>
      <c r="L36" s="211"/>
    </row>
    <row r="37" spans="2:15" s="192" customFormat="1" ht="27.75" customHeight="1" x14ac:dyDescent="0.25">
      <c r="B37" s="632" t="s">
        <v>392</v>
      </c>
      <c r="C37" s="632"/>
      <c r="D37" s="632"/>
      <c r="E37" s="632"/>
      <c r="F37" s="632"/>
      <c r="G37" s="632"/>
      <c r="H37" s="632"/>
      <c r="I37" s="632"/>
      <c r="J37" s="632"/>
      <c r="K37" s="632"/>
      <c r="L37" s="211"/>
    </row>
    <row r="38" spans="2:15" s="192" customFormat="1" ht="27.75" customHeight="1" x14ac:dyDescent="0.25">
      <c r="B38" s="632" t="s">
        <v>393</v>
      </c>
      <c r="C38" s="632"/>
      <c r="D38" s="632"/>
      <c r="E38" s="632"/>
      <c r="F38" s="632"/>
      <c r="G38" s="632"/>
      <c r="H38" s="632"/>
      <c r="I38" s="632"/>
      <c r="J38" s="632"/>
      <c r="K38" s="632"/>
      <c r="L38" s="211"/>
    </row>
    <row r="39" spans="2:15" s="192" customFormat="1" ht="9.75" customHeight="1" x14ac:dyDescent="0.25">
      <c r="B39" s="348"/>
      <c r="C39" s="348"/>
      <c r="D39" s="348"/>
      <c r="E39" s="348"/>
      <c r="F39" s="348"/>
      <c r="G39" s="348"/>
      <c r="H39" s="348"/>
      <c r="I39" s="348"/>
      <c r="J39" s="348"/>
      <c r="K39" s="348"/>
      <c r="L39" s="211"/>
    </row>
    <row r="40" spans="2:15" s="192" customFormat="1" ht="30" customHeight="1" x14ac:dyDescent="0.25">
      <c r="B40" s="632" t="s">
        <v>394</v>
      </c>
      <c r="C40" s="632"/>
      <c r="D40" s="632"/>
      <c r="E40" s="632"/>
      <c r="F40" s="632"/>
      <c r="G40" s="632"/>
      <c r="H40" s="632"/>
      <c r="I40" s="632"/>
      <c r="J40" s="632"/>
      <c r="K40" s="632"/>
      <c r="L40" s="349"/>
      <c r="M40" s="349"/>
      <c r="O40" s="292"/>
    </row>
    <row r="41" spans="2:15" s="192" customFormat="1" ht="15.9" customHeight="1" x14ac:dyDescent="0.25">
      <c r="C41" s="209"/>
      <c r="D41" s="209"/>
      <c r="E41" s="209"/>
      <c r="F41" s="209"/>
      <c r="G41" s="209"/>
      <c r="H41" s="209"/>
      <c r="I41" s="209"/>
      <c r="K41" s="350"/>
      <c r="L41" s="350"/>
      <c r="M41" s="350"/>
      <c r="O41" s="292"/>
    </row>
    <row r="42" spans="2:15" s="226" customFormat="1" ht="18.899999999999999" customHeight="1" x14ac:dyDescent="0.25">
      <c r="B42" s="352"/>
      <c r="C42" s="353"/>
      <c r="D42" s="353"/>
      <c r="E42" s="353"/>
      <c r="F42" s="353"/>
      <c r="G42" s="353"/>
      <c r="H42" s="353"/>
      <c r="I42" s="353"/>
      <c r="J42" s="353"/>
      <c r="K42" s="353"/>
      <c r="L42" s="353"/>
      <c r="M42" s="353"/>
      <c r="N42" s="26"/>
    </row>
  </sheetData>
  <mergeCells count="18">
    <mergeCell ref="E25:F25"/>
    <mergeCell ref="J29:K29"/>
    <mergeCell ref="H31:K31"/>
    <mergeCell ref="E20:F20"/>
    <mergeCell ref="E21:F21"/>
    <mergeCell ref="E22:F22"/>
    <mergeCell ref="E23:F23"/>
    <mergeCell ref="E24:F24"/>
    <mergeCell ref="B37:K37"/>
    <mergeCell ref="B38:K38"/>
    <mergeCell ref="B40:K40"/>
    <mergeCell ref="B33:L33"/>
    <mergeCell ref="E26:F26"/>
    <mergeCell ref="E27:F27"/>
    <mergeCell ref="E28:F28"/>
    <mergeCell ref="B34:K34"/>
    <mergeCell ref="B35:K35"/>
    <mergeCell ref="B36:K36"/>
  </mergeCells>
  <dataValidations count="1">
    <dataValidation type="list" allowBlank="1" showInputMessage="1" showErrorMessage="1" sqref="F6:F16" xr:uid="{00000000-0002-0000-0800-000000000000}">
      <formula1>$Q$6:$Q$7</formula1>
    </dataValidation>
  </dataValidations>
  <pageMargins left="0.7" right="0.7" top="0.75" bottom="0.75" header="0.3" footer="0.3"/>
  <pageSetup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837B75A27F5D45887CEDD6015D2D5B" ma:contentTypeVersion="1" ma:contentTypeDescription="Create a new document." ma:contentTypeScope="" ma:versionID="af8408ebb0860b6f59ce23e0777559c3">
  <xsd:schema xmlns:xsd="http://www.w3.org/2001/XMLSchema" xmlns:xs="http://www.w3.org/2001/XMLSchema" xmlns:p="http://schemas.microsoft.com/office/2006/metadata/properties" xmlns:ns2="e074d370-b051-4db2-8feb-aa2180402429" targetNamespace="http://schemas.microsoft.com/office/2006/metadata/properties" ma:root="true" ma:fieldsID="05d3ec63d0a9ec04cf44c82f08e825b4" ns2:_="">
    <xsd:import namespace="e074d370-b051-4db2-8feb-aa21804024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4d370-b051-4db2-8feb-aa21804024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A43377-5930-4ECD-AC62-829066EC5ABA}">
  <ds:schemaRefs>
    <ds:schemaRef ds:uri="http://purl.org/dc/dcmitype/"/>
    <ds:schemaRef ds:uri="http://schemas.microsoft.com/office/2006/documentManagement/types"/>
    <ds:schemaRef ds:uri="http://purl.org/dc/elements/1.1/"/>
    <ds:schemaRef ds:uri="http://schemas.microsoft.com/office/2006/metadata/properties"/>
    <ds:schemaRef ds:uri="e074d370-b051-4db2-8feb-aa2180402429"/>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C6AC284-9888-42FC-9C48-9D2D09E0AD9D}">
  <ds:schemaRefs>
    <ds:schemaRef ds:uri="http://schemas.microsoft.com/sharepoint/v3/contenttype/forms"/>
  </ds:schemaRefs>
</ds:datastoreItem>
</file>

<file path=customXml/itemProps3.xml><?xml version="1.0" encoding="utf-8"?>
<ds:datastoreItem xmlns:ds="http://schemas.openxmlformats.org/officeDocument/2006/customXml" ds:itemID="{03C9AA9F-3AD7-490B-ABD9-4976C28ED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74d370-b051-4db2-8feb-aa2180402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 4.1.1</vt:lpstr>
      <vt:lpstr>Table 4.1-ShipDays</vt:lpstr>
      <vt:lpstr>Table 4.2-Personnel</vt:lpstr>
      <vt:lpstr>Table 4.3-BS Budget</vt:lpstr>
      <vt:lpstr>Table 5.1-SS Summary</vt:lpstr>
      <vt:lpstr>Table 5.2.1 - SS Budget</vt:lpstr>
      <vt:lpstr>Table 5.2.2 - SS Budget</vt:lpstr>
      <vt:lpstr>Table 5.3-SS CF</vt:lpstr>
      <vt:lpstr>Table 6.1-Tech Ex_Pool</vt:lpstr>
      <vt:lpstr>Table 7.1-Final Request</vt:lpstr>
      <vt:lpstr>'Table 4.1-ShipDays'!Print_Area</vt:lpstr>
      <vt:lpstr>'Table 4.3-BS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OTS Table Template 30Oct17</dc:title>
  <dc:subject/>
  <dc:creator>User</dc:creator>
  <cp:keywords/>
  <dc:description/>
  <cp:lastModifiedBy>Holik, James S</cp:lastModifiedBy>
  <cp:lastPrinted>2019-08-12T20:01:36Z</cp:lastPrinted>
  <dcterms:created xsi:type="dcterms:W3CDTF">2010-03-18T21:50:07Z</dcterms:created>
  <dcterms:modified xsi:type="dcterms:W3CDTF">2019-09-19T18:23:12Z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0x010100D1837B75A27F5D45887CEDD6015D2D5B</vt:lpwstr>
  </property>
</Properties>
</file>